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J:\CommunityEngagement\Programs\Certificate Programs\AASBO\2023\September\Presentations\Nikki Morrison\"/>
    </mc:Choice>
  </mc:AlternateContent>
  <xr:revisionPtr revIDLastSave="0" documentId="8_{4FD8696E-22E9-43EE-88E2-F38A1EDCCED0}" xr6:coauthVersionLast="44" xr6:coauthVersionMax="44" xr10:uidLastSave="{00000000-0000-0000-0000-000000000000}"/>
  <bookViews>
    <workbookView xWindow="33030" yWindow="1920" windowWidth="19170" windowHeight="10050" tabRatio="829" activeTab="1" xr2:uid="{C1B4429D-0AEC-4E47-A64A-31246FC7D20C}"/>
  </bookViews>
  <sheets>
    <sheet name="Gathering SBITA Info" sheetId="1" r:id="rId1"/>
    <sheet name="Calculation-Pymt Schedu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D45" i="2" l="1"/>
  <c r="A23" i="2"/>
  <c r="A24" i="2"/>
  <c r="A25" i="2" s="1"/>
  <c r="A26" i="2" s="1"/>
  <c r="A27" i="2" s="1"/>
  <c r="A28" i="2" s="1"/>
  <c r="A29" i="2" s="1"/>
  <c r="A30" i="2" s="1"/>
  <c r="A31" i="2" s="1"/>
  <c r="A32" i="2" s="1"/>
  <c r="A33" i="2" s="1"/>
  <c r="A22" i="2"/>
  <c r="F6" i="2"/>
  <c r="F7" i="2" l="1"/>
  <c r="C6" i="2" l="1"/>
  <c r="C4" i="2"/>
  <c r="F5" i="2" s="1"/>
  <c r="C10" i="2"/>
  <c r="C11" i="2"/>
  <c r="C3" i="2"/>
  <c r="F8" i="2" s="1"/>
  <c r="Q20" i="2" s="1"/>
  <c r="Q42" i="2"/>
  <c r="L20" i="2"/>
  <c r="G20" i="2"/>
  <c r="G21" i="2" s="1"/>
  <c r="C58" i="2"/>
  <c r="F58" i="2"/>
  <c r="F11" i="2" l="1"/>
  <c r="R22" i="2" s="1"/>
  <c r="S9" i="1"/>
  <c r="R21" i="2"/>
  <c r="R23" i="2"/>
  <c r="R20" i="2"/>
  <c r="S20" i="2" s="1"/>
  <c r="R9" i="1"/>
  <c r="A21" i="2"/>
  <c r="D22" i="2" s="1"/>
  <c r="S21" i="2" l="1"/>
  <c r="P21" i="2"/>
  <c r="G22" i="2"/>
  <c r="K20" i="2"/>
  <c r="M20" i="2" s="1"/>
  <c r="D23" i="2" l="1"/>
  <c r="G23" i="2" s="1"/>
  <c r="M21" i="2"/>
  <c r="J21" i="2"/>
  <c r="S22" i="2"/>
  <c r="P22" i="2"/>
  <c r="D24" i="2"/>
  <c r="P23" i="2" l="1"/>
  <c r="S23" i="2"/>
  <c r="G24" i="2"/>
  <c r="M22" i="2"/>
  <c r="J22" i="2"/>
  <c r="D25" i="2"/>
  <c r="G25" i="2" l="1"/>
  <c r="D26" i="2"/>
  <c r="G26" i="2" l="1"/>
  <c r="D27" i="2"/>
  <c r="G27" i="2" l="1"/>
  <c r="D28" i="2"/>
  <c r="G28" i="2" l="1"/>
  <c r="D29" i="2"/>
  <c r="G29" i="2" s="1"/>
  <c r="D30" i="2" l="1"/>
  <c r="G30" i="2" s="1"/>
  <c r="D31" i="2" l="1"/>
  <c r="G31" i="2" l="1"/>
  <c r="Q43" i="2"/>
  <c r="D32" i="2"/>
  <c r="G32" i="2" s="1"/>
  <c r="D33" i="2" l="1"/>
  <c r="E33" i="2" s="1"/>
  <c r="A34" i="2" s="1"/>
  <c r="A35" i="2" s="1"/>
  <c r="A36" i="2" s="1"/>
  <c r="A37" i="2" s="1"/>
  <c r="A38" i="2" s="1"/>
  <c r="A39" i="2" s="1"/>
  <c r="A40" i="2" s="1"/>
  <c r="A41" i="2" s="1"/>
  <c r="A42" i="2" s="1"/>
  <c r="A43" i="2" s="1"/>
  <c r="A44" i="2" s="1"/>
  <c r="A45" i="2" s="1"/>
  <c r="D34" i="2" l="1"/>
  <c r="G33" i="2"/>
  <c r="G34" i="2" l="1"/>
  <c r="D35" i="2"/>
  <c r="G35" i="2" s="1"/>
  <c r="D36" i="2" l="1"/>
  <c r="G36" i="2" s="1"/>
  <c r="D37" i="2" l="1"/>
  <c r="G37" i="2" s="1"/>
  <c r="D38" i="2" l="1"/>
  <c r="G38" i="2"/>
  <c r="D39" i="2" l="1"/>
  <c r="G39" i="2" s="1"/>
  <c r="D40" i="2" l="1"/>
  <c r="G40" i="2" s="1"/>
  <c r="D41" i="2" l="1"/>
  <c r="G41" i="2" s="1"/>
  <c r="D42" i="2" l="1"/>
  <c r="G42" i="2" s="1"/>
  <c r="D43" i="2" l="1"/>
  <c r="G43" i="2" s="1"/>
  <c r="D44" i="2" l="1"/>
  <c r="G44" i="2" s="1"/>
  <c r="E45" i="2" l="1"/>
  <c r="E58" i="2" l="1"/>
  <c r="E60" i="2" s="1"/>
  <c r="A46" i="2"/>
  <c r="G45" i="2"/>
  <c r="G46" i="2" s="1"/>
  <c r="A47" i="2" l="1"/>
  <c r="D47" i="2"/>
  <c r="D48" i="2" l="1"/>
  <c r="A48" i="2"/>
  <c r="G47" i="2"/>
  <c r="G48" i="2" s="1"/>
  <c r="D49" i="2" l="1"/>
  <c r="A49" i="2"/>
  <c r="D50" i="2" l="1"/>
  <c r="A50" i="2"/>
  <c r="G49" i="2"/>
  <c r="G50" i="2" l="1"/>
  <c r="G51" i="2" s="1"/>
  <c r="A51" i="2"/>
  <c r="D51" i="2"/>
  <c r="D52" i="2" l="1"/>
  <c r="G52" i="2" s="1"/>
  <c r="A52" i="2"/>
  <c r="D53" i="2" l="1"/>
  <c r="G53" i="2" s="1"/>
  <c r="A53" i="2"/>
  <c r="A54" i="2" l="1"/>
  <c r="D54" i="2"/>
  <c r="G54" i="2" s="1"/>
  <c r="A55" i="2" l="1"/>
  <c r="D55" i="2"/>
  <c r="G55" i="2" s="1"/>
  <c r="D56" i="2" l="1"/>
  <c r="D58" i="2" s="1"/>
  <c r="A56" i="2"/>
  <c r="G56" i="2" l="1"/>
</calcChain>
</file>

<file path=xl/sharedStrings.xml><?xml version="1.0" encoding="utf-8"?>
<sst xmlns="http://schemas.openxmlformats.org/spreadsheetml/2006/main" count="158" uniqueCount="130">
  <si>
    <t>Description</t>
  </si>
  <si>
    <t>Date</t>
  </si>
  <si>
    <t>Commencement of Software Subscription</t>
  </si>
  <si>
    <t>Expiration Date</t>
  </si>
  <si>
    <t>Term of Software Subscription</t>
  </si>
  <si>
    <t>Useful Life</t>
  </si>
  <si>
    <t>Payment Frequency</t>
  </si>
  <si>
    <t>Payment Due at Start or End of Period</t>
  </si>
  <si>
    <t>https://www.federalreserve.gov/releases/h15/</t>
  </si>
  <si>
    <t>Payments made at or before commencement,  including down payment</t>
  </si>
  <si>
    <t>Payment Amount</t>
  </si>
  <si>
    <t>Does Payment Amount Change?</t>
  </si>
  <si>
    <t>Payment</t>
  </si>
  <si>
    <t>Principal</t>
  </si>
  <si>
    <t>Vendor Name</t>
  </si>
  <si>
    <t>Discount rate</t>
  </si>
  <si>
    <t>Beginning measurement date</t>
  </si>
  <si>
    <t>PV Calc as of</t>
  </si>
  <si>
    <t>Implementation FYE</t>
  </si>
  <si>
    <t>Ending SBITA date</t>
  </si>
  <si>
    <t>= Beginning Subscription Liability</t>
  </si>
  <si>
    <t>First Payment in measurement period</t>
  </si>
  <si>
    <t xml:space="preserve">  Prepayments, capitalizable implementation costs net of incentives</t>
  </si>
  <si>
    <t>Last Payment</t>
  </si>
  <si>
    <t>= Beginning Subscription Asset</t>
  </si>
  <si>
    <t>GASB 96: Subscription-Based Information Technology Arrangements</t>
  </si>
  <si>
    <t>(1)</t>
  </si>
  <si>
    <t>(4)</t>
  </si>
  <si>
    <t>Do you intend to purchase or keep? Yes/No</t>
  </si>
  <si>
    <t>Governmental</t>
  </si>
  <si>
    <t>(5)</t>
  </si>
  <si>
    <t xml:space="preserve"> - Capitalized initial implementation costs as described in para. 29b</t>
  </si>
  <si>
    <t xml:space="preserve"> - Periods covered by a government’s option to extend the SBITA if it is 
reasonably certain, based on all relevant factors, that the government will
exercise that option</t>
  </si>
  <si>
    <t xml:space="preserve"> - Periods covered by a government’s option to terminate the SBITA if it is
reasonably certain, based on all relevant factors, that the government will not
exercise that option</t>
  </si>
  <si>
    <t xml:space="preserve"> - Periods covered by a SBITA vendor’s option to extend the SBITA if it is
reasonably certain, based on all relevant factors, that the SBITA vendor will
exercise that option</t>
  </si>
  <si>
    <t xml:space="preserve"> - Periods covered by a SBITA vendor’s option to terminate the SBITA if it is
reasonably certain, based on all relevant factors, that the SBITA vendor will
not exercise that option.</t>
  </si>
  <si>
    <t>Useful Life: Use the shorter of the subscription term or the useful life of the underlying asset. Amortize in a systemic and rational manner. (ref. para. 27)</t>
  </si>
  <si>
    <t>(3)</t>
  </si>
  <si>
    <t>Is the SBITA component of the contract (if appliable) being capitalized separately from other components of the contract?
(Yes - go to column N)</t>
  </si>
  <si>
    <t>Is the software a de minimus portion of the contract? 
(Yes - treat under GASB 87
No - treat SBITA component under GASB 96 and asset component under GASB 87)</t>
  </si>
  <si>
    <t>If "yes" to the following, the SBITA is not within the scope. Do not include for purposes of GASB 96.</t>
  </si>
  <si>
    <t>Yearly</t>
  </si>
  <si>
    <t>start</t>
  </si>
  <si>
    <t>Subscription Liability</t>
  </si>
  <si>
    <t>Subscription Asset</t>
  </si>
  <si>
    <t xml:space="preserve"> - Fixed payments</t>
  </si>
  <si>
    <t xml:space="preserve"> - Variable payments based on an index or a rate, measured using the index or rate as of the commencement of the subscription term</t>
  </si>
  <si>
    <t xml:space="preserve"> - Variable payments that are fixed in substance</t>
  </si>
  <si>
    <t xml:space="preserve"> - Termination penalties, if the subscription term reflects the government exercising either an option to terminate the agreement or a fiscal funding or cancellation clause</t>
  </si>
  <si>
    <t xml:space="preserve"> - Incentives receivable from the vendor</t>
  </si>
  <si>
    <t xml:space="preserve"> - Other payments the government is reasonably certain will be required to be made to the vendor</t>
  </si>
  <si>
    <t xml:space="preserve"> - Less any vendor incentives received at the commencement of the subscription term</t>
  </si>
  <si>
    <t>Measurement of Subscription Liability: (ref. para. 16)</t>
  </si>
  <si>
    <t>(6)</t>
  </si>
  <si>
    <t xml:space="preserve">Discount Rate
</t>
  </si>
  <si>
    <t>ABC DataQuery</t>
  </si>
  <si>
    <t>ABC Corp.</t>
  </si>
  <si>
    <t>No</t>
  </si>
  <si>
    <t>3 years</t>
  </si>
  <si>
    <t>Software to manage and query accounting system</t>
  </si>
  <si>
    <t>N/A - no multiple components</t>
  </si>
  <si>
    <t>Software Subscription</t>
  </si>
  <si>
    <t>Balance</t>
  </si>
  <si>
    <t>12/1/222</t>
  </si>
  <si>
    <t>Interest Expense</t>
  </si>
  <si>
    <t># of payment periods</t>
  </si>
  <si>
    <t>Payment (Cash)</t>
  </si>
  <si>
    <t>Apply pymt to interest first</t>
  </si>
  <si>
    <t>PV Beginning Balance</t>
  </si>
  <si>
    <t>Beg. Balance</t>
  </si>
  <si>
    <t>End. Balance</t>
  </si>
  <si>
    <t>Fiscal Year</t>
  </si>
  <si>
    <t>FY2023</t>
  </si>
  <si>
    <t>FY2024</t>
  </si>
  <si>
    <t>FY2025</t>
  </si>
  <si>
    <t>Addition</t>
  </si>
  <si>
    <t>Retirement/ Deletion</t>
  </si>
  <si>
    <t>Expected/Base Subscription Payments and Subscription Liability</t>
  </si>
  <si>
    <t>Subscription Liability Note</t>
  </si>
  <si>
    <t>Amortization</t>
  </si>
  <si>
    <t>Monthly Asset Amortization</t>
  </si>
  <si>
    <t>FY2026</t>
  </si>
  <si>
    <t>Use calculation-pymt schedule tab</t>
  </si>
  <si>
    <t>N/A</t>
  </si>
  <si>
    <t xml:space="preserve"> Fund (Governmental/Enterprise)</t>
  </si>
  <si>
    <t>Journal Entries:</t>
  </si>
  <si>
    <t>Debit</t>
  </si>
  <si>
    <t>Credit</t>
  </si>
  <si>
    <t xml:space="preserve">   Subscription Liability</t>
  </si>
  <si>
    <t xml:space="preserve">   Cash</t>
  </si>
  <si>
    <t>Amortization Expense</t>
  </si>
  <si>
    <t xml:space="preserve">   Accumulated Amortization</t>
  </si>
  <si>
    <t xml:space="preserve">   Cash (subscription payment)</t>
  </si>
  <si>
    <t xml:space="preserve">   Accrued Interest Payable</t>
  </si>
  <si>
    <t>Governmental Activities:</t>
  </si>
  <si>
    <t>Capital Outlay (Intangible)</t>
  </si>
  <si>
    <t>Fund Level:</t>
  </si>
  <si>
    <t>Subscription Liability/ Principal</t>
  </si>
  <si>
    <t>To record accrued interest payable and amortization expense for months Dec.-Sep.</t>
  </si>
  <si>
    <t>To record November payment/activity</t>
  </si>
  <si>
    <t>Enter "0" if payments are made at the end of the period or "1" if at the beginning of the period</t>
  </si>
  <si>
    <t>Other Financing Sources</t>
  </si>
  <si>
    <t>To record initial subscription assets and liability and payment of implementation costs</t>
  </si>
  <si>
    <t>(2)</t>
  </si>
  <si>
    <t>Legend:</t>
  </si>
  <si>
    <t>Note: Periods for which both the government and the SBITA vendor have an option to terminate the SBITA without permission from the other party (or if both parties have to agree to extend) are cancellable periods and are excluded from the
subscription term. For example, a rolling month-to-month SBITA, or a SBITA that continues into a holdover period until a new SBITA contract is entered into, would not be enforceable if both the government and the SBITA vendor have an option to terminate and, therefore, either could cancel the SBITA at any time. Provisions that allow for termination of a SBITA as a result of either payment of all sums due or default on subscription payments are not considered termination options. (ref. para. 9)</t>
  </si>
  <si>
    <t>May use - Bank Prime Loan (as of contract date)</t>
  </si>
  <si>
    <t>(7)</t>
  </si>
  <si>
    <t>(8)</t>
  </si>
  <si>
    <t xml:space="preserve">(9) </t>
  </si>
  <si>
    <t>(10)</t>
  </si>
  <si>
    <t>Vendor Incentives at Commencement</t>
  </si>
  <si>
    <t>Measurement of Subscription Asset: Include the following at the commencement of the term: (ref. para. 25)</t>
  </si>
  <si>
    <t xml:space="preserve"> - The amount of initial measurement of the subscription liability</t>
  </si>
  <si>
    <t xml:space="preserve"> - Payments associated with the SBITA contract made to the SBITA vendor at the commencement of the subscription term, if applicable</t>
  </si>
  <si>
    <t>Ref. para. 17 for Fixed vs.. Non-fixed variable payments. Fixed components of variable payments should be included in the measurement of the subscription liability. Non-fixed variable payments should be expensed in the period they occur.</t>
  </si>
  <si>
    <t>Is the Software accessible after the end of the subscription term or a perpetual license?</t>
  </si>
  <si>
    <t>Does ownership transfer at the End of the Subscription term?</t>
  </si>
  <si>
    <t>Are there Variable payments based on future performance or usage of asset?
(contingency g/l)</t>
  </si>
  <si>
    <t>If Yes, what are terms of contingency payments</t>
  </si>
  <si>
    <t>Initial Direct costs/ancillary charges necessary to place asset into service</t>
  </si>
  <si>
    <t>SBITAs do not include provisions for residual value guarantees or purchase options and, consequently such features are not included in the measurement of a subscription liability. (ref. para. B29)</t>
  </si>
  <si>
    <t>Subscription Term includes the noncancellable period plus any of the following, if applicable:</t>
  </si>
  <si>
    <t>Discount Rate: Future subscription payments should be discounted using the interest rate the SBITA vendor charges, which may be implicit in the SBITA. If the interest rate cannot be readily determined an estimated incremental borrowing rate may be used (the rate you would be charged by a bank for obtaining a loan with similar amount and terms). (ref. para. 18)</t>
  </si>
  <si>
    <t>Note: Sub. Asset should be sum of amounts in (5) + (8) + (9) - (10)</t>
  </si>
  <si>
    <t>No. of Payments</t>
  </si>
  <si>
    <t>Yellow highlighted cells: Input information and/or check formulas</t>
  </si>
  <si>
    <t>Future Value</t>
  </si>
  <si>
    <t>Payment Periods per Year</t>
  </si>
  <si>
    <t>(An adjustment of .32 was made b/w principal and interest due to formula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</si>
</sst>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12"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u/>
      <sz val="12"/>
      <color theme="1"/>
      <name val="Times New Roman"/>
      <family val="1"/>
    </font>
    <font>
      <sz val="10"/>
      <color theme="1"/>
      <name val="Times New Roman"/>
      <family val="1"/>
    </font>
    <font>
      <sz val="14"/>
      <color theme="1"/>
      <name val="Times New Roman"/>
      <family val="1"/>
    </font>
    <font>
      <sz val="8"/>
      <name val="Calibri"/>
      <family val="2"/>
      <scheme val="minor"/>
    </font>
    <font>
      <sz val="12"/>
      <name val="Times New Roman"/>
      <family val="1"/>
    </font>
    <font>
      <b/>
      <sz val="18"/>
      <color theme="1"/>
      <name val="Times New Roman"/>
      <family val="1"/>
    </font>
    <font>
      <i/>
      <sz val="12"/>
      <color theme="1"/>
      <name val="Times New Roman"/>
      <family val="1"/>
    </font>
    <font>
      <b/>
      <u/>
      <sz val="12"/>
      <color theme="1"/>
      <name val="Times New Roman"/>
      <family val="1"/>
    </font>
  </fonts>
  <fills count="7">
    <fill>
      <patternFill patternType="none"/>
    </fill>
    <fill>
      <patternFill patternType="gray125"/>
    </fill>
    <fill>
      <patternFill patternType="solid">
        <fgColor rgb="FF00B0F0"/>
        <bgColor indexed="64"/>
      </patternFill>
    </fill>
    <fill>
      <patternFill patternType="solid">
        <fgColor rgb="FFFFDBC9"/>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2" fillId="0" borderId="0" xfId="0" applyFont="1"/>
    <xf numFmtId="14" fontId="2" fillId="0" borderId="0" xfId="0" applyNumberFormat="1" applyFont="1"/>
    <xf numFmtId="0" fontId="3" fillId="0" borderId="0" xfId="0" applyFont="1"/>
    <xf numFmtId="0" fontId="2" fillId="0" borderId="0" xfId="0" applyFont="1" applyAlignment="1">
      <alignment horizontal="center"/>
    </xf>
    <xf numFmtId="0" fontId="2" fillId="0" borderId="0" xfId="0" applyFont="1" applyAlignment="1">
      <alignment wrapText="1"/>
    </xf>
    <xf numFmtId="0" fontId="2" fillId="0" borderId="2" xfId="0" applyFont="1" applyBorder="1" applyAlignment="1">
      <alignment wrapText="1"/>
    </xf>
    <xf numFmtId="0" fontId="5" fillId="0" borderId="0" xfId="0" applyFont="1" applyAlignment="1">
      <alignment wrapText="1"/>
    </xf>
    <xf numFmtId="0" fontId="2" fillId="0" borderId="0" xfId="0" quotePrefix="1" applyFont="1"/>
    <xf numFmtId="0" fontId="6" fillId="0" borderId="0" xfId="0" applyFont="1"/>
    <xf numFmtId="0" fontId="2" fillId="0" borderId="0" xfId="0" quotePrefix="1" applyFont="1" applyAlignment="1">
      <alignment wrapText="1"/>
    </xf>
    <xf numFmtId="0" fontId="2" fillId="3" borderId="3" xfId="0" applyFont="1" applyFill="1" applyBorder="1" applyAlignment="1">
      <alignment horizontal="center" wrapText="1"/>
    </xf>
    <xf numFmtId="0" fontId="2" fillId="0" borderId="1" xfId="0" applyFont="1" applyBorder="1" applyAlignment="1">
      <alignment wrapText="1"/>
    </xf>
    <xf numFmtId="10" fontId="2" fillId="0" borderId="0" xfId="0" applyNumberFormat="1" applyFont="1"/>
    <xf numFmtId="43" fontId="2" fillId="0" borderId="0" xfId="1" applyFont="1"/>
    <xf numFmtId="10" fontId="2" fillId="0" borderId="0" xfId="2" applyNumberFormat="1" applyFont="1" applyFill="1" applyAlignment="1"/>
    <xf numFmtId="14" fontId="2" fillId="0" borderId="0" xfId="0" applyNumberFormat="1" applyFont="1" applyAlignment="1">
      <alignment horizontal="center" wrapText="1"/>
    </xf>
    <xf numFmtId="0" fontId="3" fillId="0" borderId="0" xfId="0" quotePrefix="1" applyFont="1"/>
    <xf numFmtId="43" fontId="2" fillId="0" borderId="1" xfId="0" applyNumberFormat="1" applyFont="1" applyBorder="1"/>
    <xf numFmtId="8" fontId="3" fillId="0" borderId="0" xfId="0" applyNumberFormat="1" applyFont="1"/>
    <xf numFmtId="43" fontId="2" fillId="0" borderId="0" xfId="1" applyFont="1" applyFill="1"/>
    <xf numFmtId="8" fontId="2" fillId="0" borderId="0" xfId="0" applyNumberFormat="1" applyFont="1"/>
    <xf numFmtId="43" fontId="2" fillId="0" borderId="0" xfId="0" applyNumberFormat="1" applyFont="1" applyAlignment="1">
      <alignment wrapText="1"/>
    </xf>
    <xf numFmtId="43" fontId="2" fillId="0" borderId="0" xfId="1" applyFont="1" applyFill="1" applyAlignment="1">
      <alignment wrapText="1"/>
    </xf>
    <xf numFmtId="8" fontId="2" fillId="0" borderId="0" xfId="1" applyNumberFormat="1" applyFont="1" applyFill="1"/>
    <xf numFmtId="43" fontId="2" fillId="0" borderId="0" xfId="1" applyFont="1" applyFill="1" applyBorder="1"/>
    <xf numFmtId="43" fontId="2" fillId="0" borderId="0" xfId="0" applyNumberFormat="1" applyFont="1"/>
    <xf numFmtId="43" fontId="2" fillId="0" borderId="5" xfId="1" applyFont="1" applyBorder="1"/>
    <xf numFmtId="43" fontId="2" fillId="0" borderId="1" xfId="1" applyFont="1" applyBorder="1"/>
    <xf numFmtId="43" fontId="2" fillId="0" borderId="11" xfId="1" applyFont="1" applyBorder="1"/>
    <xf numFmtId="0" fontId="2" fillId="0" borderId="5" xfId="0" applyFont="1" applyBorder="1"/>
    <xf numFmtId="0" fontId="9" fillId="0" borderId="0" xfId="0" applyFont="1"/>
    <xf numFmtId="0" fontId="2" fillId="0" borderId="0" xfId="0" applyFont="1" applyAlignment="1">
      <alignment horizontal="center" wrapText="1"/>
    </xf>
    <xf numFmtId="0" fontId="2" fillId="0" borderId="1" xfId="0" applyFont="1" applyBorder="1"/>
    <xf numFmtId="0" fontId="10" fillId="0" borderId="0" xfId="0" applyFont="1"/>
    <xf numFmtId="0" fontId="2" fillId="0" borderId="11" xfId="0" applyFont="1" applyBorder="1"/>
    <xf numFmtId="0" fontId="2" fillId="0" borderId="0" xfId="0" quotePrefix="1" applyFont="1" applyAlignment="1">
      <alignment horizontal="center"/>
    </xf>
    <xf numFmtId="0" fontId="11" fillId="0" borderId="0" xfId="0" applyFont="1"/>
    <xf numFmtId="0" fontId="2" fillId="0" borderId="1" xfId="0" applyFont="1" applyBorder="1" applyAlignment="1">
      <alignment horizontal="center" wrapText="1"/>
    </xf>
    <xf numFmtId="0" fontId="8" fillId="0" borderId="1" xfId="0" applyFont="1" applyBorder="1" applyAlignment="1">
      <alignment horizontal="center" wrapText="1"/>
    </xf>
    <xf numFmtId="0" fontId="2" fillId="3" borderId="4" xfId="0" applyFont="1" applyFill="1" applyBorder="1" applyAlignment="1">
      <alignment horizontal="center" wrapText="1"/>
    </xf>
    <xf numFmtId="0" fontId="2" fillId="0" borderId="0" xfId="0" quotePrefix="1" applyFont="1" applyAlignment="1">
      <alignment vertical="top"/>
    </xf>
    <xf numFmtId="0" fontId="2" fillId="0" borderId="0" xfId="0" applyFont="1" applyAlignment="1">
      <alignment vertical="top"/>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0" xfId="0" quotePrefix="1" applyFont="1" applyAlignment="1">
      <alignment horizontal="center" wrapText="1"/>
    </xf>
    <xf numFmtId="0" fontId="4" fillId="0" borderId="0" xfId="0" quotePrefix="1" applyFont="1"/>
    <xf numFmtId="0" fontId="2" fillId="0" borderId="4" xfId="0" applyFont="1" applyBorder="1" applyAlignment="1">
      <alignment horizontal="center" wrapText="1"/>
    </xf>
    <xf numFmtId="0" fontId="2" fillId="0" borderId="2" xfId="0" applyFont="1" applyBorder="1"/>
    <xf numFmtId="14" fontId="2" fillId="6" borderId="0" xfId="0" applyNumberFormat="1" applyFont="1" applyFill="1"/>
    <xf numFmtId="43" fontId="2" fillId="6" borderId="0" xfId="1" applyFont="1" applyFill="1" applyAlignment="1">
      <alignment vertical="top"/>
    </xf>
    <xf numFmtId="43" fontId="2" fillId="6" borderId="0" xfId="1" applyFont="1" applyFill="1" applyBorder="1"/>
    <xf numFmtId="14" fontId="2" fillId="6" borderId="0" xfId="0" applyNumberFormat="1" applyFont="1" applyFill="1" applyAlignment="1">
      <alignment horizontal="right"/>
    </xf>
    <xf numFmtId="43" fontId="2" fillId="6" borderId="0" xfId="1" applyFont="1" applyFill="1"/>
    <xf numFmtId="0" fontId="2" fillId="6" borderId="0" xfId="0" applyFont="1" applyFill="1"/>
    <xf numFmtId="43" fontId="2" fillId="6" borderId="0" xfId="0" applyNumberFormat="1" applyFont="1" applyFill="1"/>
    <xf numFmtId="43" fontId="2" fillId="6" borderId="6" xfId="0" applyNumberFormat="1" applyFont="1" applyFill="1" applyBorder="1"/>
    <xf numFmtId="0" fontId="2" fillId="6" borderId="9" xfId="0" applyFont="1" applyFill="1" applyBorder="1" applyAlignment="1">
      <alignment wrapText="1"/>
    </xf>
    <xf numFmtId="43" fontId="2" fillId="6" borderId="0" xfId="1" applyFont="1" applyFill="1" applyBorder="1" applyAlignment="1">
      <alignment wrapText="1"/>
    </xf>
    <xf numFmtId="43" fontId="2" fillId="0" borderId="10" xfId="1" applyFont="1" applyFill="1" applyBorder="1"/>
    <xf numFmtId="43" fontId="2" fillId="0" borderId="11" xfId="1" applyFont="1" applyFill="1" applyBorder="1"/>
    <xf numFmtId="43" fontId="2" fillId="0" borderId="1" xfId="1" applyFont="1" applyFill="1" applyBorder="1"/>
    <xf numFmtId="43" fontId="2" fillId="0" borderId="10" xfId="1" applyFont="1" applyFill="1" applyBorder="1" applyAlignment="1">
      <alignment wrapText="1"/>
    </xf>
    <xf numFmtId="0" fontId="2" fillId="0" borderId="0" xfId="0" applyFont="1" applyAlignment="1">
      <alignment vertical="top" wrapText="1"/>
    </xf>
    <xf numFmtId="0" fontId="2" fillId="0" borderId="0" xfId="0" applyFont="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2" borderId="0" xfId="0" applyFont="1" applyFill="1" applyAlignment="1">
      <alignment horizontal="center"/>
    </xf>
    <xf numFmtId="0" fontId="2" fillId="0" borderId="0" xfId="0" quotePrefix="1" applyFont="1" applyAlignment="1">
      <alignment vertical="top" wrapText="1"/>
    </xf>
    <xf numFmtId="0" fontId="2" fillId="0" borderId="0" xfId="0" applyFont="1" applyAlignment="1">
      <alignment wrapText="1"/>
    </xf>
    <xf numFmtId="0" fontId="2" fillId="0" borderId="0" xfId="0" quotePrefix="1" applyFont="1" applyAlignment="1">
      <alignment wrapText="1"/>
    </xf>
    <xf numFmtId="0" fontId="2" fillId="6" borderId="0" xfId="0" applyFont="1" applyFill="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xf>
    <xf numFmtId="43" fontId="2" fillId="0" borderId="7" xfId="0" applyNumberFormat="1" applyFont="1" applyBorder="1" applyAlignment="1">
      <alignment horizontal="center" wrapText="1"/>
    </xf>
    <xf numFmtId="43" fontId="2" fillId="0" borderId="8" xfId="0" applyNumberFormat="1" applyFont="1" applyBorder="1" applyAlignment="1">
      <alignment horizontal="center" wrapText="1"/>
    </xf>
    <xf numFmtId="0" fontId="2" fillId="5" borderId="0" xfId="0" applyFont="1" applyFill="1" applyAlignment="1">
      <alignment horizontal="center"/>
    </xf>
    <xf numFmtId="0" fontId="2" fillId="4"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BA97"/>
      <color rgb="FFFF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96863-7DB6-432A-B04A-75D2D89E2D52}">
  <sheetPr>
    <tabColor rgb="FFFFFF00"/>
  </sheetPr>
  <dimension ref="A1:AB50"/>
  <sheetViews>
    <sheetView workbookViewId="0">
      <selection activeCell="Z10" sqref="Z10"/>
    </sheetView>
  </sheetViews>
  <sheetFormatPr defaultColWidth="9.1796875" defaultRowHeight="15.5" x14ac:dyDescent="0.35"/>
  <cols>
    <col min="1" max="1" width="9.1796875" style="1"/>
    <col min="2" max="2" width="35.7265625" style="5" bestFit="1" customWidth="1"/>
    <col min="3" max="3" width="14.1796875" style="5" customWidth="1"/>
    <col min="4" max="4" width="28.1796875" style="5" customWidth="1"/>
    <col min="5" max="5" width="18" style="5" customWidth="1"/>
    <col min="6" max="6" width="19.26953125" style="5" customWidth="1"/>
    <col min="7" max="10" width="14.1796875" style="5" customWidth="1"/>
    <col min="11" max="11" width="26.26953125" style="5" customWidth="1"/>
    <col min="12" max="12" width="21.81640625" style="5" customWidth="1"/>
    <col min="13" max="13" width="27.453125" style="1" customWidth="1"/>
    <col min="14" max="14" width="26.81640625" style="1" customWidth="1"/>
    <col min="15" max="15" width="18.1796875" style="1" customWidth="1"/>
    <col min="16" max="16" width="14.81640625" style="1" customWidth="1"/>
    <col min="17" max="17" width="20.54296875" style="1" customWidth="1"/>
    <col min="18" max="19" width="26" style="1" customWidth="1"/>
    <col min="20" max="20" width="19.54296875" style="1" customWidth="1"/>
    <col min="21" max="21" width="14.1796875" style="1" customWidth="1"/>
    <col min="22" max="22" width="15.81640625" style="1" customWidth="1"/>
    <col min="23" max="23" width="14.453125" style="1" customWidth="1"/>
    <col min="24" max="24" width="15.54296875" style="1" customWidth="1"/>
    <col min="25" max="26" width="13.26953125" style="1" customWidth="1"/>
    <col min="27" max="27" width="14.453125" style="1" customWidth="1"/>
    <col min="28" max="16384" width="9.1796875" style="1"/>
  </cols>
  <sheetData>
    <row r="1" spans="1:28" x14ac:dyDescent="0.35">
      <c r="B1" s="1"/>
      <c r="C1" s="1"/>
      <c r="D1" s="1"/>
      <c r="E1" s="1"/>
      <c r="F1" s="1"/>
      <c r="G1" s="1"/>
      <c r="H1" s="1"/>
      <c r="I1" s="1"/>
      <c r="J1" s="1"/>
      <c r="K1" s="1"/>
      <c r="L1" s="1"/>
    </row>
    <row r="2" spans="1:28" x14ac:dyDescent="0.35">
      <c r="B2" s="1"/>
      <c r="C2" s="1"/>
      <c r="D2" s="1"/>
      <c r="E2" s="1"/>
      <c r="F2" s="1"/>
      <c r="G2" s="1"/>
      <c r="H2" s="1"/>
      <c r="I2" s="1"/>
      <c r="J2" s="1"/>
      <c r="K2" s="1"/>
      <c r="L2" s="1"/>
    </row>
    <row r="3" spans="1:28" s="9" customFormat="1" ht="22.5" x14ac:dyDescent="0.45">
      <c r="A3" s="31" t="s">
        <v>25</v>
      </c>
    </row>
    <row r="4" spans="1:28" x14ac:dyDescent="0.35">
      <c r="B4" s="1"/>
      <c r="C4" s="1"/>
      <c r="D4" s="1"/>
      <c r="E4" s="1"/>
      <c r="F4" s="1"/>
      <c r="G4" s="1"/>
      <c r="H4" s="1"/>
      <c r="I4" s="1"/>
      <c r="J4" s="1"/>
      <c r="K4" s="1"/>
      <c r="L4" s="1"/>
    </row>
    <row r="5" spans="1:28" x14ac:dyDescent="0.35">
      <c r="B5" s="1"/>
      <c r="C5" s="1"/>
      <c r="D5" s="1"/>
      <c r="E5" s="1"/>
      <c r="F5" s="1"/>
      <c r="G5" s="1"/>
      <c r="H5" s="1"/>
      <c r="I5" s="1"/>
      <c r="J5" s="1"/>
      <c r="K5" s="1"/>
      <c r="L5" s="1"/>
    </row>
    <row r="6" spans="1:28" x14ac:dyDescent="0.35">
      <c r="B6" s="1"/>
      <c r="C6" s="1"/>
      <c r="D6" s="1"/>
      <c r="E6" s="8"/>
      <c r="F6" s="1"/>
      <c r="G6" s="1"/>
      <c r="H6" s="1"/>
      <c r="I6" s="1"/>
      <c r="J6" s="1"/>
      <c r="K6" s="1"/>
      <c r="L6" s="1"/>
    </row>
    <row r="7" spans="1:28" s="5" customFormat="1" ht="36" customHeight="1" x14ac:dyDescent="0.35">
      <c r="E7" s="65"/>
      <c r="F7" s="65"/>
      <c r="H7" s="36" t="s">
        <v>26</v>
      </c>
      <c r="I7" s="36" t="s">
        <v>103</v>
      </c>
      <c r="J7" s="36" t="s">
        <v>37</v>
      </c>
      <c r="K7" s="66" t="s">
        <v>40</v>
      </c>
      <c r="L7" s="67"/>
      <c r="Q7" s="46" t="s">
        <v>27</v>
      </c>
      <c r="R7" s="46" t="s">
        <v>30</v>
      </c>
      <c r="S7" s="46" t="s">
        <v>53</v>
      </c>
      <c r="T7" s="46" t="s">
        <v>107</v>
      </c>
      <c r="U7" s="32"/>
      <c r="V7" s="46" t="s">
        <v>108</v>
      </c>
      <c r="W7" s="46" t="s">
        <v>109</v>
      </c>
      <c r="X7" s="46" t="s">
        <v>110</v>
      </c>
    </row>
    <row r="8" spans="1:28" s="5" customFormat="1" ht="98.25" customHeight="1" x14ac:dyDescent="0.35">
      <c r="B8" s="12" t="s">
        <v>61</v>
      </c>
      <c r="C8" s="12" t="s">
        <v>14</v>
      </c>
      <c r="D8" s="12" t="s">
        <v>0</v>
      </c>
      <c r="E8" s="38" t="s">
        <v>2</v>
      </c>
      <c r="F8" s="38" t="s">
        <v>3</v>
      </c>
      <c r="G8" s="38" t="s">
        <v>84</v>
      </c>
      <c r="H8" s="38" t="s">
        <v>28</v>
      </c>
      <c r="I8" s="39" t="s">
        <v>4</v>
      </c>
      <c r="J8" s="39" t="s">
        <v>5</v>
      </c>
      <c r="K8" s="40" t="s">
        <v>116</v>
      </c>
      <c r="L8" s="11" t="s">
        <v>117</v>
      </c>
      <c r="M8" s="43" t="s">
        <v>38</v>
      </c>
      <c r="N8" s="44" t="s">
        <v>39</v>
      </c>
      <c r="O8" s="45" t="s">
        <v>6</v>
      </c>
      <c r="P8" s="38" t="s">
        <v>7</v>
      </c>
      <c r="Q8" s="38" t="s">
        <v>54</v>
      </c>
      <c r="R8" s="38" t="s">
        <v>43</v>
      </c>
      <c r="S8" s="38" t="s">
        <v>44</v>
      </c>
      <c r="T8" s="43" t="s">
        <v>118</v>
      </c>
      <c r="U8" s="44" t="s">
        <v>119</v>
      </c>
      <c r="V8" s="38" t="s">
        <v>9</v>
      </c>
      <c r="W8" s="38" t="s">
        <v>120</v>
      </c>
      <c r="X8" s="38" t="s">
        <v>111</v>
      </c>
      <c r="Y8" s="38" t="s">
        <v>10</v>
      </c>
      <c r="Z8" s="38" t="s">
        <v>125</v>
      </c>
      <c r="AA8" s="38" t="s">
        <v>11</v>
      </c>
      <c r="AB8" s="32"/>
    </row>
    <row r="9" spans="1:28" ht="26.5" x14ac:dyDescent="0.35">
      <c r="B9" s="1" t="s">
        <v>55</v>
      </c>
      <c r="C9" s="1" t="s">
        <v>56</v>
      </c>
      <c r="D9" s="7" t="s">
        <v>59</v>
      </c>
      <c r="E9" s="2">
        <v>44866</v>
      </c>
      <c r="F9" s="2">
        <v>45960</v>
      </c>
      <c r="G9" s="1" t="s">
        <v>29</v>
      </c>
      <c r="H9" s="1" t="s">
        <v>57</v>
      </c>
      <c r="I9" s="1" t="s">
        <v>58</v>
      </c>
      <c r="J9" s="1" t="s">
        <v>58</v>
      </c>
      <c r="K9" s="1" t="s">
        <v>57</v>
      </c>
      <c r="L9" s="1" t="s">
        <v>57</v>
      </c>
      <c r="M9" s="1" t="s">
        <v>60</v>
      </c>
      <c r="N9" s="1" t="s">
        <v>60</v>
      </c>
      <c r="O9" s="1" t="s">
        <v>41</v>
      </c>
      <c r="P9" s="1" t="s">
        <v>42</v>
      </c>
      <c r="Q9" s="13">
        <v>0.02</v>
      </c>
      <c r="R9" s="21">
        <f>'Calculation-Pymt Schedule'!F6</f>
        <v>14707.804690503637</v>
      </c>
      <c r="S9" s="21">
        <f>'Calculation-Pymt Schedule'!F8</f>
        <v>16707.804690503639</v>
      </c>
      <c r="T9" s="1" t="s">
        <v>57</v>
      </c>
      <c r="U9" s="1" t="s">
        <v>83</v>
      </c>
      <c r="V9" s="14">
        <v>0</v>
      </c>
      <c r="W9" s="14">
        <v>2000</v>
      </c>
      <c r="X9" s="14">
        <v>0</v>
      </c>
      <c r="Y9" s="14">
        <v>5000</v>
      </c>
      <c r="Z9" s="14">
        <v>3</v>
      </c>
      <c r="AA9" s="1" t="s">
        <v>57</v>
      </c>
    </row>
    <row r="10" spans="1:28" x14ac:dyDescent="0.35">
      <c r="B10" s="1"/>
      <c r="C10" s="1"/>
      <c r="D10" s="1"/>
      <c r="E10" s="1"/>
      <c r="F10" s="1"/>
      <c r="G10" s="1"/>
      <c r="H10" s="1"/>
      <c r="I10" s="1"/>
      <c r="J10" s="1"/>
      <c r="K10" s="1"/>
      <c r="L10" s="1"/>
      <c r="R10" s="68" t="s">
        <v>82</v>
      </c>
      <c r="S10" s="68"/>
    </row>
    <row r="11" spans="1:28" x14ac:dyDescent="0.35">
      <c r="B11" s="1"/>
      <c r="C11" s="1"/>
      <c r="D11" s="1"/>
      <c r="E11" s="1"/>
      <c r="F11" s="1"/>
      <c r="G11" s="1"/>
      <c r="H11" s="1"/>
      <c r="I11" s="1"/>
      <c r="J11" s="1"/>
      <c r="K11" s="1"/>
      <c r="L11" s="1"/>
    </row>
    <row r="12" spans="1:28" x14ac:dyDescent="0.35">
      <c r="B12" s="1"/>
      <c r="C12" s="1"/>
      <c r="D12" s="1"/>
      <c r="E12" s="1"/>
      <c r="F12" s="1"/>
      <c r="G12" s="1"/>
      <c r="H12" s="1"/>
      <c r="I12" s="1"/>
      <c r="J12" s="1"/>
      <c r="K12" s="1"/>
      <c r="L12" s="1"/>
    </row>
    <row r="13" spans="1:28" x14ac:dyDescent="0.35">
      <c r="B13" s="1"/>
      <c r="C13" s="1"/>
      <c r="D13" s="1"/>
      <c r="E13" s="1"/>
      <c r="F13" s="1"/>
      <c r="G13" s="1"/>
      <c r="H13" s="1"/>
      <c r="I13" s="1"/>
      <c r="J13" s="1"/>
      <c r="K13" s="1"/>
      <c r="L13" s="1"/>
    </row>
    <row r="14" spans="1:28" x14ac:dyDescent="0.35">
      <c r="A14" s="37" t="s">
        <v>104</v>
      </c>
      <c r="B14" s="1"/>
      <c r="C14" s="1"/>
      <c r="D14" s="1"/>
      <c r="E14" s="1"/>
      <c r="F14" s="1"/>
      <c r="G14" s="1"/>
      <c r="H14" s="1"/>
      <c r="I14" s="1"/>
      <c r="J14" s="1"/>
      <c r="K14" s="1"/>
      <c r="L14" s="1"/>
    </row>
    <row r="15" spans="1:28" x14ac:dyDescent="0.35">
      <c r="B15" s="1"/>
      <c r="C15" s="1"/>
      <c r="D15" s="1"/>
      <c r="E15" s="1"/>
      <c r="F15" s="1"/>
      <c r="G15" s="1"/>
      <c r="H15" s="1"/>
      <c r="I15" s="1"/>
      <c r="J15" s="1"/>
      <c r="K15" s="1"/>
      <c r="L15" s="1"/>
    </row>
    <row r="16" spans="1:28" x14ac:dyDescent="0.35">
      <c r="A16" s="41" t="s">
        <v>26</v>
      </c>
      <c r="B16" s="64" t="s">
        <v>121</v>
      </c>
      <c r="C16" s="64"/>
      <c r="D16" s="64"/>
      <c r="E16" s="64"/>
      <c r="F16" s="64"/>
      <c r="G16" s="64"/>
      <c r="H16" s="64"/>
      <c r="I16" s="64"/>
      <c r="J16" s="64"/>
      <c r="K16" s="64"/>
      <c r="L16" s="64"/>
    </row>
    <row r="17" spans="1:12" x14ac:dyDescent="0.35">
      <c r="A17" s="42"/>
      <c r="B17" s="64"/>
      <c r="C17" s="64"/>
      <c r="D17" s="64"/>
      <c r="E17" s="64"/>
      <c r="F17" s="64"/>
      <c r="G17" s="64"/>
      <c r="H17" s="64"/>
      <c r="I17" s="64"/>
      <c r="J17" s="64"/>
      <c r="K17" s="64"/>
      <c r="L17" s="64"/>
    </row>
    <row r="18" spans="1:12" x14ac:dyDescent="0.35">
      <c r="A18" s="41" t="s">
        <v>103</v>
      </c>
      <c r="B18" s="64" t="s">
        <v>122</v>
      </c>
      <c r="C18" s="64"/>
      <c r="D18" s="64"/>
      <c r="E18" s="64"/>
      <c r="F18" s="64"/>
      <c r="G18" s="64"/>
      <c r="H18" s="64"/>
      <c r="I18" s="64"/>
      <c r="J18" s="64"/>
      <c r="K18" s="64"/>
      <c r="L18" s="64"/>
    </row>
    <row r="19" spans="1:12" x14ac:dyDescent="0.35">
      <c r="A19" s="41"/>
      <c r="B19" s="69" t="s">
        <v>32</v>
      </c>
      <c r="C19" s="69"/>
      <c r="D19" s="69"/>
      <c r="E19" s="69"/>
      <c r="F19" s="69"/>
      <c r="G19" s="69"/>
      <c r="H19" s="69"/>
      <c r="I19" s="69"/>
      <c r="J19" s="69"/>
      <c r="K19" s="69"/>
      <c r="L19" s="69"/>
    </row>
    <row r="20" spans="1:12" x14ac:dyDescent="0.35">
      <c r="A20" s="41"/>
      <c r="B20" s="69" t="s">
        <v>33</v>
      </c>
      <c r="C20" s="69"/>
      <c r="D20" s="69"/>
      <c r="E20" s="69"/>
      <c r="F20" s="69"/>
      <c r="G20" s="69"/>
      <c r="H20" s="69"/>
      <c r="I20" s="69"/>
      <c r="J20" s="69"/>
      <c r="K20" s="69"/>
      <c r="L20" s="69"/>
    </row>
    <row r="21" spans="1:12" x14ac:dyDescent="0.35">
      <c r="A21" s="41"/>
      <c r="B21" s="69" t="s">
        <v>34</v>
      </c>
      <c r="C21" s="69"/>
      <c r="D21" s="69"/>
      <c r="E21" s="69"/>
      <c r="F21" s="69"/>
      <c r="G21" s="69"/>
      <c r="H21" s="69"/>
      <c r="I21" s="69"/>
      <c r="J21" s="69"/>
      <c r="K21" s="69"/>
      <c r="L21" s="69"/>
    </row>
    <row r="22" spans="1:12" x14ac:dyDescent="0.35">
      <c r="A22" s="41"/>
      <c r="B22" s="69" t="s">
        <v>35</v>
      </c>
      <c r="C22" s="69"/>
      <c r="D22" s="69"/>
      <c r="E22" s="69"/>
      <c r="F22" s="69"/>
      <c r="G22" s="69"/>
      <c r="H22" s="69"/>
      <c r="I22" s="69"/>
      <c r="J22" s="69"/>
      <c r="K22" s="69"/>
      <c r="L22" s="69"/>
    </row>
    <row r="23" spans="1:12" ht="57" customHeight="1" x14ac:dyDescent="0.35">
      <c r="A23" s="41"/>
      <c r="B23" s="64" t="s">
        <v>105</v>
      </c>
      <c r="C23" s="64"/>
      <c r="D23" s="64"/>
      <c r="E23" s="64"/>
      <c r="F23" s="64"/>
      <c r="G23" s="64"/>
      <c r="H23" s="64"/>
      <c r="I23" s="64"/>
      <c r="J23" s="64"/>
      <c r="K23" s="64"/>
      <c r="L23" s="64"/>
    </row>
    <row r="24" spans="1:12" x14ac:dyDescent="0.35">
      <c r="A24" s="41"/>
      <c r="B24" s="64"/>
      <c r="C24" s="64"/>
      <c r="D24" s="64"/>
      <c r="E24" s="64"/>
      <c r="F24" s="64"/>
      <c r="G24" s="64"/>
      <c r="H24" s="64"/>
      <c r="I24" s="64"/>
      <c r="J24" s="64"/>
      <c r="K24" s="64"/>
      <c r="L24" s="64"/>
    </row>
    <row r="25" spans="1:12" x14ac:dyDescent="0.35">
      <c r="A25" s="41" t="s">
        <v>37</v>
      </c>
      <c r="B25" s="64" t="s">
        <v>36</v>
      </c>
      <c r="C25" s="64"/>
      <c r="D25" s="64"/>
      <c r="E25" s="64"/>
      <c r="F25" s="64"/>
      <c r="G25" s="64"/>
      <c r="H25" s="64"/>
      <c r="I25" s="64"/>
      <c r="J25" s="64"/>
      <c r="K25" s="64"/>
      <c r="L25" s="64"/>
    </row>
    <row r="26" spans="1:12" x14ac:dyDescent="0.35">
      <c r="A26" s="42"/>
      <c r="B26" s="64"/>
      <c r="C26" s="64"/>
      <c r="D26" s="64"/>
      <c r="E26" s="64"/>
      <c r="F26" s="64"/>
      <c r="G26" s="64"/>
      <c r="H26" s="64"/>
      <c r="I26" s="64"/>
      <c r="J26" s="64"/>
      <c r="K26" s="64"/>
      <c r="L26" s="64"/>
    </row>
    <row r="27" spans="1:12" ht="44.25" customHeight="1" x14ac:dyDescent="0.35">
      <c r="A27" s="41" t="s">
        <v>27</v>
      </c>
      <c r="B27" s="64" t="s">
        <v>123</v>
      </c>
      <c r="C27" s="64"/>
      <c r="D27" s="64"/>
      <c r="E27" s="64"/>
      <c r="F27" s="64"/>
      <c r="G27" s="64"/>
      <c r="H27" s="64"/>
      <c r="I27" s="64"/>
      <c r="J27" s="64"/>
      <c r="K27" s="64"/>
      <c r="L27" s="64"/>
    </row>
    <row r="28" spans="1:12" x14ac:dyDescent="0.35">
      <c r="A28" s="42"/>
      <c r="B28" s="64" t="s">
        <v>8</v>
      </c>
      <c r="C28" s="64"/>
      <c r="D28" s="64"/>
      <c r="E28" s="64"/>
      <c r="F28" s="64"/>
      <c r="G28" s="64"/>
      <c r="H28" s="64"/>
      <c r="I28" s="64"/>
      <c r="J28" s="64"/>
      <c r="K28" s="64"/>
      <c r="L28" s="64"/>
    </row>
    <row r="29" spans="1:12" x14ac:dyDescent="0.35">
      <c r="B29" s="64" t="s">
        <v>106</v>
      </c>
      <c r="C29" s="64"/>
      <c r="D29" s="64"/>
      <c r="E29" s="64"/>
      <c r="F29" s="64"/>
      <c r="G29" s="64"/>
      <c r="H29" s="64"/>
      <c r="I29" s="64"/>
      <c r="J29" s="64"/>
      <c r="K29" s="64"/>
      <c r="L29" s="64"/>
    </row>
    <row r="30" spans="1:12" x14ac:dyDescent="0.35">
      <c r="B30" s="64"/>
      <c r="C30" s="64"/>
      <c r="D30" s="64"/>
      <c r="E30" s="64"/>
      <c r="F30" s="64"/>
      <c r="G30" s="64"/>
      <c r="H30" s="64"/>
      <c r="I30" s="64"/>
      <c r="J30" s="64"/>
      <c r="K30" s="64"/>
      <c r="L30" s="64"/>
    </row>
    <row r="31" spans="1:12" x14ac:dyDescent="0.35">
      <c r="A31" s="8" t="s">
        <v>30</v>
      </c>
      <c r="B31" s="70" t="s">
        <v>52</v>
      </c>
      <c r="C31" s="70"/>
      <c r="D31" s="70"/>
      <c r="E31" s="70"/>
      <c r="F31" s="70"/>
      <c r="G31" s="70"/>
      <c r="H31" s="70"/>
      <c r="I31" s="70"/>
      <c r="J31" s="70"/>
      <c r="K31" s="70"/>
      <c r="L31" s="70"/>
    </row>
    <row r="32" spans="1:12" x14ac:dyDescent="0.35">
      <c r="B32" s="71" t="s">
        <v>45</v>
      </c>
      <c r="C32" s="71"/>
      <c r="D32" s="71"/>
      <c r="E32" s="71"/>
      <c r="F32" s="71"/>
      <c r="G32" s="71"/>
      <c r="H32" s="71"/>
      <c r="I32" s="71"/>
      <c r="J32" s="71"/>
      <c r="K32" s="71"/>
      <c r="L32" s="71"/>
    </row>
    <row r="33" spans="1:12" x14ac:dyDescent="0.35">
      <c r="B33" s="71" t="s">
        <v>46</v>
      </c>
      <c r="C33" s="71"/>
      <c r="D33" s="71"/>
      <c r="E33" s="71"/>
      <c r="F33" s="71"/>
      <c r="G33" s="71"/>
      <c r="H33" s="71"/>
      <c r="I33" s="71"/>
      <c r="J33" s="71"/>
      <c r="K33" s="71"/>
      <c r="L33" s="71"/>
    </row>
    <row r="34" spans="1:12" x14ac:dyDescent="0.35">
      <c r="B34" s="71" t="s">
        <v>47</v>
      </c>
      <c r="C34" s="71"/>
      <c r="D34" s="71"/>
      <c r="E34" s="71"/>
      <c r="F34" s="71"/>
      <c r="G34" s="71"/>
      <c r="H34" s="71"/>
      <c r="I34" s="71"/>
      <c r="J34" s="71"/>
      <c r="K34" s="71"/>
      <c r="L34" s="71"/>
    </row>
    <row r="35" spans="1:12" x14ac:dyDescent="0.35">
      <c r="B35" s="71" t="s">
        <v>48</v>
      </c>
      <c r="C35" s="71"/>
      <c r="D35" s="71"/>
      <c r="E35" s="71"/>
      <c r="F35" s="71"/>
      <c r="G35" s="71"/>
      <c r="H35" s="71"/>
      <c r="I35" s="71"/>
      <c r="J35" s="71"/>
      <c r="K35" s="71"/>
      <c r="L35" s="71"/>
    </row>
    <row r="36" spans="1:12" x14ac:dyDescent="0.35">
      <c r="B36" s="71" t="s">
        <v>49</v>
      </c>
      <c r="C36" s="71"/>
      <c r="D36" s="71"/>
      <c r="E36" s="71"/>
      <c r="F36" s="71"/>
      <c r="G36" s="71"/>
      <c r="H36" s="71"/>
      <c r="I36" s="71"/>
      <c r="J36" s="71"/>
      <c r="K36" s="71"/>
      <c r="L36" s="71"/>
    </row>
    <row r="37" spans="1:12" x14ac:dyDescent="0.35">
      <c r="B37" s="71" t="s">
        <v>50</v>
      </c>
      <c r="C37" s="71"/>
      <c r="D37" s="71"/>
      <c r="E37" s="71"/>
      <c r="F37" s="71"/>
      <c r="G37" s="71"/>
      <c r="H37" s="71"/>
      <c r="I37" s="71"/>
      <c r="J37" s="71"/>
      <c r="K37" s="71"/>
      <c r="L37" s="71"/>
    </row>
    <row r="38" spans="1:12" x14ac:dyDescent="0.35">
      <c r="B38" s="70"/>
      <c r="C38" s="70"/>
      <c r="D38" s="70"/>
      <c r="E38" s="70"/>
      <c r="F38" s="70"/>
      <c r="G38" s="70"/>
      <c r="H38" s="70"/>
      <c r="I38" s="70"/>
      <c r="J38" s="70"/>
      <c r="K38" s="70"/>
      <c r="L38" s="70"/>
    </row>
    <row r="39" spans="1:12" x14ac:dyDescent="0.35">
      <c r="A39" s="8" t="s">
        <v>53</v>
      </c>
      <c r="B39" s="70" t="s">
        <v>112</v>
      </c>
      <c r="C39" s="70"/>
      <c r="D39" s="70"/>
      <c r="E39" s="70"/>
      <c r="F39" s="70"/>
      <c r="G39" s="70"/>
      <c r="H39" s="70"/>
      <c r="I39" s="70"/>
      <c r="J39" s="70"/>
      <c r="K39" s="70"/>
      <c r="L39" s="70"/>
    </row>
    <row r="40" spans="1:12" x14ac:dyDescent="0.35">
      <c r="B40" s="71" t="s">
        <v>113</v>
      </c>
      <c r="C40" s="71"/>
      <c r="D40" s="71"/>
      <c r="E40" s="71"/>
      <c r="F40" s="71"/>
      <c r="G40" s="71"/>
      <c r="H40" s="71"/>
      <c r="I40" s="71"/>
      <c r="J40" s="71"/>
      <c r="K40" s="71"/>
      <c r="L40" s="71"/>
    </row>
    <row r="41" spans="1:12" x14ac:dyDescent="0.35">
      <c r="B41" s="71" t="s">
        <v>114</v>
      </c>
      <c r="C41" s="71"/>
      <c r="D41" s="71"/>
      <c r="E41" s="71"/>
      <c r="F41" s="71"/>
      <c r="G41" s="71"/>
      <c r="H41" s="71"/>
      <c r="I41" s="71"/>
      <c r="J41" s="71"/>
      <c r="K41" s="71"/>
      <c r="L41" s="71"/>
    </row>
    <row r="42" spans="1:12" x14ac:dyDescent="0.35">
      <c r="B42" s="71" t="s">
        <v>31</v>
      </c>
      <c r="C42" s="71"/>
      <c r="D42" s="71"/>
      <c r="E42" s="71"/>
      <c r="F42" s="71"/>
      <c r="G42" s="71"/>
      <c r="H42" s="71"/>
      <c r="I42" s="71"/>
      <c r="J42" s="71"/>
      <c r="K42" s="71"/>
      <c r="L42" s="71"/>
    </row>
    <row r="43" spans="1:12" x14ac:dyDescent="0.35">
      <c r="B43" s="71" t="s">
        <v>51</v>
      </c>
      <c r="C43" s="71"/>
      <c r="D43" s="71"/>
      <c r="E43" s="71"/>
      <c r="F43" s="71"/>
      <c r="G43" s="71"/>
      <c r="H43" s="71"/>
      <c r="I43" s="71"/>
      <c r="J43" s="71"/>
      <c r="K43" s="71"/>
      <c r="L43" s="71"/>
    </row>
    <row r="44" spans="1:12" x14ac:dyDescent="0.35">
      <c r="B44" s="47" t="s">
        <v>124</v>
      </c>
      <c r="C44" s="10"/>
      <c r="D44" s="10"/>
      <c r="E44" s="10"/>
      <c r="F44" s="10"/>
      <c r="G44" s="10"/>
      <c r="H44" s="10"/>
      <c r="I44" s="10"/>
      <c r="J44" s="10"/>
      <c r="K44" s="10"/>
      <c r="L44" s="10"/>
    </row>
    <row r="45" spans="1:12" x14ac:dyDescent="0.35">
      <c r="B45" s="70"/>
      <c r="C45" s="70"/>
      <c r="D45" s="70"/>
      <c r="E45" s="70"/>
      <c r="F45" s="70"/>
      <c r="G45" s="70"/>
      <c r="H45" s="70"/>
      <c r="I45" s="70"/>
      <c r="J45" s="70"/>
      <c r="K45" s="70"/>
      <c r="L45" s="70"/>
    </row>
    <row r="46" spans="1:12" x14ac:dyDescent="0.35">
      <c r="A46" s="8" t="s">
        <v>107</v>
      </c>
      <c r="B46" s="70" t="s">
        <v>115</v>
      </c>
      <c r="C46" s="70"/>
      <c r="D46" s="70"/>
      <c r="E46" s="70"/>
      <c r="F46" s="70"/>
      <c r="G46" s="70"/>
      <c r="H46" s="70"/>
      <c r="I46" s="70"/>
      <c r="J46" s="70"/>
      <c r="K46" s="70"/>
      <c r="L46" s="70"/>
    </row>
    <row r="48" spans="1:12" x14ac:dyDescent="0.35">
      <c r="A48" s="8"/>
      <c r="B48" s="70"/>
      <c r="C48" s="70"/>
      <c r="D48" s="70"/>
      <c r="E48" s="70"/>
      <c r="F48" s="70"/>
      <c r="G48" s="70"/>
      <c r="H48" s="70"/>
      <c r="I48" s="70"/>
      <c r="J48" s="70"/>
      <c r="K48" s="70"/>
      <c r="L48" s="70"/>
    </row>
    <row r="49" spans="1:12" x14ac:dyDescent="0.35">
      <c r="B49" s="70"/>
      <c r="C49" s="70"/>
      <c r="D49" s="70"/>
      <c r="E49" s="70"/>
      <c r="F49" s="70"/>
      <c r="G49" s="70"/>
      <c r="H49" s="70"/>
      <c r="I49" s="70"/>
      <c r="J49" s="70"/>
      <c r="K49" s="70"/>
      <c r="L49" s="70"/>
    </row>
    <row r="50" spans="1:12" x14ac:dyDescent="0.35">
      <c r="A50" s="8"/>
      <c r="B50" s="70"/>
      <c r="C50" s="70"/>
      <c r="D50" s="70"/>
      <c r="E50" s="70"/>
      <c r="F50" s="70"/>
      <c r="G50" s="70"/>
      <c r="H50" s="70"/>
      <c r="I50" s="70"/>
      <c r="J50" s="70"/>
      <c r="K50" s="70"/>
      <c r="L50" s="70"/>
    </row>
  </sheetData>
  <mergeCells count="36">
    <mergeCell ref="B50:L50"/>
    <mergeCell ref="B48:L48"/>
    <mergeCell ref="B49:L49"/>
    <mergeCell ref="B35:L35"/>
    <mergeCell ref="B36:L36"/>
    <mergeCell ref="B37:L37"/>
    <mergeCell ref="B38:L38"/>
    <mergeCell ref="B39:L39"/>
    <mergeCell ref="B40:L40"/>
    <mergeCell ref="B41:L41"/>
    <mergeCell ref="B42:L42"/>
    <mergeCell ref="B43:L43"/>
    <mergeCell ref="B45:L45"/>
    <mergeCell ref="B46:L46"/>
    <mergeCell ref="B31:L31"/>
    <mergeCell ref="B32:L32"/>
    <mergeCell ref="B33:L33"/>
    <mergeCell ref="B34:L34"/>
    <mergeCell ref="B25:L25"/>
    <mergeCell ref="B26:L26"/>
    <mergeCell ref="B27:L27"/>
    <mergeCell ref="B28:L28"/>
    <mergeCell ref="B29:L29"/>
    <mergeCell ref="B30:L30"/>
    <mergeCell ref="B24:L24"/>
    <mergeCell ref="E7:F7"/>
    <mergeCell ref="K7:L7"/>
    <mergeCell ref="R10:S10"/>
    <mergeCell ref="B16:L16"/>
    <mergeCell ref="B17:L17"/>
    <mergeCell ref="B18:L18"/>
    <mergeCell ref="B19:L19"/>
    <mergeCell ref="B20:L20"/>
    <mergeCell ref="B21:L21"/>
    <mergeCell ref="B22:L22"/>
    <mergeCell ref="B23:L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EADD-023F-4B80-8E4C-B425361AAE69}">
  <sheetPr>
    <tabColor rgb="FF00B0F0"/>
  </sheetPr>
  <dimension ref="A1:T60"/>
  <sheetViews>
    <sheetView tabSelected="1" workbookViewId="0">
      <selection activeCell="Q42" sqref="Q42"/>
    </sheetView>
  </sheetViews>
  <sheetFormatPr defaultColWidth="9.1796875" defaultRowHeight="15.5" x14ac:dyDescent="0.35"/>
  <cols>
    <col min="1" max="1" width="24.26953125" style="1" customWidth="1"/>
    <col min="2" max="9" width="16.26953125" style="1" customWidth="1"/>
    <col min="10" max="10" width="14" style="1" customWidth="1"/>
    <col min="11" max="11" width="19.453125" style="1" customWidth="1"/>
    <col min="12" max="12" width="17.1796875" style="1" customWidth="1"/>
    <col min="13" max="13" width="14.26953125" style="1" customWidth="1"/>
    <col min="14" max="14" width="10.54296875" style="1" bestFit="1" customWidth="1"/>
    <col min="15" max="20" width="14.81640625" style="1" customWidth="1"/>
    <col min="21" max="16384" width="9.1796875" style="1"/>
  </cols>
  <sheetData>
    <row r="1" spans="1:17" x14ac:dyDescent="0.35">
      <c r="B1" s="72" t="s">
        <v>126</v>
      </c>
      <c r="C1" s="72"/>
      <c r="D1" s="72"/>
      <c r="E1" s="72"/>
    </row>
    <row r="3" spans="1:17" x14ac:dyDescent="0.35">
      <c r="A3" s="1" t="s">
        <v>15</v>
      </c>
      <c r="C3" s="15">
        <f>'Gathering SBITA Info'!Q9</f>
        <v>0.02</v>
      </c>
      <c r="D3" s="15"/>
      <c r="E3" s="15"/>
    </row>
    <row r="4" spans="1:17" x14ac:dyDescent="0.35">
      <c r="A4" s="1" t="s">
        <v>16</v>
      </c>
      <c r="C4" s="2">
        <f>'Gathering SBITA Info'!E9</f>
        <v>44866</v>
      </c>
      <c r="D4" s="2"/>
      <c r="E4" s="2"/>
      <c r="F4" s="1" t="s">
        <v>17</v>
      </c>
    </row>
    <row r="5" spans="1:17" x14ac:dyDescent="0.35">
      <c r="A5" s="1" t="s">
        <v>18</v>
      </c>
      <c r="C5" s="50">
        <v>45199</v>
      </c>
      <c r="D5" s="2"/>
      <c r="E5" s="2"/>
      <c r="F5" s="16">
        <f>C4</f>
        <v>44866</v>
      </c>
    </row>
    <row r="6" spans="1:17" x14ac:dyDescent="0.35">
      <c r="A6" s="1" t="s">
        <v>19</v>
      </c>
      <c r="C6" s="2">
        <f>'Gathering SBITA Info'!F9</f>
        <v>45960</v>
      </c>
      <c r="D6" s="2"/>
      <c r="E6" s="2"/>
      <c r="F6" s="19">
        <f>-PV(C3/C9,C10,C11,(C14),(C12))</f>
        <v>14707.804690503637</v>
      </c>
      <c r="G6" s="17" t="s">
        <v>20</v>
      </c>
      <c r="H6" s="3"/>
    </row>
    <row r="7" spans="1:17" x14ac:dyDescent="0.35">
      <c r="A7" s="1" t="s">
        <v>21</v>
      </c>
      <c r="C7" s="50">
        <v>44866</v>
      </c>
      <c r="D7" s="2"/>
      <c r="E7" s="2"/>
      <c r="F7" s="18">
        <f>'Gathering SBITA Info'!V9+'Gathering SBITA Info'!W9-'Gathering SBITA Info'!X9</f>
        <v>2000</v>
      </c>
      <c r="G7" s="1" t="s">
        <v>22</v>
      </c>
    </row>
    <row r="8" spans="1:17" x14ac:dyDescent="0.35">
      <c r="A8" s="1" t="s">
        <v>23</v>
      </c>
      <c r="C8" s="50">
        <v>45597</v>
      </c>
      <c r="D8" s="2"/>
      <c r="E8" s="2"/>
      <c r="F8" s="19">
        <f>F6+F7</f>
        <v>16707.804690503639</v>
      </c>
      <c r="G8" s="17" t="s">
        <v>24</v>
      </c>
      <c r="H8" s="3"/>
      <c r="O8" s="77"/>
      <c r="P8" s="77"/>
      <c r="Q8" s="77"/>
    </row>
    <row r="9" spans="1:17" x14ac:dyDescent="0.35">
      <c r="A9" s="1" t="s">
        <v>128</v>
      </c>
      <c r="C9" s="54">
        <v>1</v>
      </c>
      <c r="D9" s="2"/>
      <c r="E9" s="2"/>
      <c r="F9" s="19"/>
      <c r="G9" s="17"/>
      <c r="H9" s="3"/>
      <c r="O9" s="4"/>
      <c r="P9" s="4"/>
      <c r="Q9" s="4"/>
    </row>
    <row r="10" spans="1:17" x14ac:dyDescent="0.35">
      <c r="A10" s="1" t="s">
        <v>65</v>
      </c>
      <c r="C10" s="20">
        <f>'Gathering SBITA Info'!Z9</f>
        <v>3</v>
      </c>
    </row>
    <row r="11" spans="1:17" x14ac:dyDescent="0.35">
      <c r="A11" s="1" t="s">
        <v>12</v>
      </c>
      <c r="C11" s="20">
        <f>'Gathering SBITA Info'!Y9</f>
        <v>5000</v>
      </c>
      <c r="F11" s="21">
        <f>F8/36</f>
        <v>464.10568584732329</v>
      </c>
      <c r="G11" s="1" t="s">
        <v>80</v>
      </c>
    </row>
    <row r="12" spans="1:17" x14ac:dyDescent="0.35">
      <c r="A12" s="76" t="s">
        <v>100</v>
      </c>
      <c r="B12" s="76"/>
      <c r="C12" s="51">
        <v>1</v>
      </c>
      <c r="F12" s="21"/>
    </row>
    <row r="13" spans="1:17" ht="36.75" customHeight="1" x14ac:dyDescent="0.35">
      <c r="A13" s="76"/>
      <c r="B13" s="76"/>
      <c r="C13" s="42"/>
    </row>
    <row r="14" spans="1:17" x14ac:dyDescent="0.35">
      <c r="A14" s="1" t="s">
        <v>127</v>
      </c>
      <c r="C14" s="55">
        <v>0</v>
      </c>
    </row>
    <row r="16" spans="1:17" x14ac:dyDescent="0.35">
      <c r="B16" s="5"/>
      <c r="C16" s="5"/>
      <c r="D16" s="22"/>
      <c r="E16" s="5"/>
    </row>
    <row r="17" spans="1:20" x14ac:dyDescent="0.35">
      <c r="A17" s="80" t="s">
        <v>77</v>
      </c>
      <c r="B17" s="80"/>
      <c r="C17" s="80"/>
      <c r="D17" s="80"/>
      <c r="E17" s="80"/>
      <c r="F17" s="80"/>
      <c r="G17" s="80"/>
      <c r="I17" s="80" t="s">
        <v>78</v>
      </c>
      <c r="J17" s="80"/>
      <c r="K17" s="80"/>
      <c r="L17" s="80"/>
      <c r="M17" s="80"/>
      <c r="O17" s="81" t="s">
        <v>44</v>
      </c>
      <c r="P17" s="81"/>
      <c r="Q17" s="81"/>
      <c r="R17" s="81"/>
      <c r="S17" s="81"/>
    </row>
    <row r="18" spans="1:20" x14ac:dyDescent="0.35">
      <c r="B18" s="5"/>
      <c r="C18" s="5"/>
      <c r="D18" s="78" t="s">
        <v>67</v>
      </c>
      <c r="E18" s="79"/>
    </row>
    <row r="19" spans="1:20" ht="31" x14ac:dyDescent="0.35">
      <c r="A19" s="49" t="s">
        <v>68</v>
      </c>
      <c r="B19" s="48" t="s">
        <v>1</v>
      </c>
      <c r="C19" s="48" t="s">
        <v>66</v>
      </c>
      <c r="D19" s="48" t="s">
        <v>64</v>
      </c>
      <c r="E19" s="48" t="s">
        <v>13</v>
      </c>
      <c r="F19" s="48"/>
      <c r="G19" s="44" t="s">
        <v>62</v>
      </c>
      <c r="I19" s="6" t="s">
        <v>71</v>
      </c>
      <c r="J19" s="48" t="s">
        <v>69</v>
      </c>
      <c r="K19" s="48" t="s">
        <v>75</v>
      </c>
      <c r="L19" s="48" t="s">
        <v>76</v>
      </c>
      <c r="M19" s="44" t="s">
        <v>70</v>
      </c>
      <c r="O19" s="6" t="s">
        <v>71</v>
      </c>
      <c r="P19" s="48" t="s">
        <v>69</v>
      </c>
      <c r="Q19" s="48" t="s">
        <v>75</v>
      </c>
      <c r="R19" s="48" t="s">
        <v>79</v>
      </c>
      <c r="S19" s="44" t="s">
        <v>70</v>
      </c>
    </row>
    <row r="20" spans="1:20" x14ac:dyDescent="0.35">
      <c r="B20" s="5"/>
      <c r="C20" s="5"/>
      <c r="D20" s="5"/>
      <c r="E20" s="5"/>
      <c r="F20" s="5"/>
      <c r="G20" s="23">
        <f>C11*C10</f>
        <v>15000</v>
      </c>
      <c r="I20" s="58" t="s">
        <v>72</v>
      </c>
      <c r="J20" s="59">
        <v>0</v>
      </c>
      <c r="K20" s="59">
        <f>A21</f>
        <v>14707.804690503637</v>
      </c>
      <c r="L20" s="52">
        <f>-SUM(E21:E31)</f>
        <v>-5000</v>
      </c>
      <c r="M20" s="63">
        <f>J20+K20+L20</f>
        <v>9707.8046905036372</v>
      </c>
      <c r="N20" s="5"/>
      <c r="O20" s="58" t="s">
        <v>72</v>
      </c>
      <c r="P20" s="52"/>
      <c r="Q20" s="52">
        <f>F8</f>
        <v>16707.804690503639</v>
      </c>
      <c r="R20" s="52">
        <f>F11*11</f>
        <v>5105.1625443205558</v>
      </c>
      <c r="S20" s="60">
        <f>+P20+Q20-R20</f>
        <v>11602.642146183083</v>
      </c>
    </row>
    <row r="21" spans="1:20" x14ac:dyDescent="0.35">
      <c r="A21" s="24">
        <f>F6</f>
        <v>14707.804690503637</v>
      </c>
      <c r="B21" s="50">
        <v>44866</v>
      </c>
      <c r="C21" s="52">
        <v>5000</v>
      </c>
      <c r="D21" s="54"/>
      <c r="E21" s="52">
        <v>5000</v>
      </c>
      <c r="F21" s="25"/>
      <c r="G21" s="26">
        <f>G20-D21-E21</f>
        <v>10000</v>
      </c>
      <c r="I21" s="58" t="s">
        <v>73</v>
      </c>
      <c r="J21" s="25">
        <f>M20</f>
        <v>9707.8046905036372</v>
      </c>
      <c r="K21" s="52"/>
      <c r="L21" s="52">
        <v>-4805.84</v>
      </c>
      <c r="M21" s="63">
        <f>M20+K21+L21</f>
        <v>4901.964690503637</v>
      </c>
      <c r="O21" s="58" t="s">
        <v>73</v>
      </c>
      <c r="P21" s="25">
        <f>S20</f>
        <v>11602.642146183083</v>
      </c>
      <c r="Q21" s="52"/>
      <c r="R21" s="52">
        <f>F11*12</f>
        <v>5569.2682301678797</v>
      </c>
      <c r="S21" s="60">
        <f>S20+Q21-R21</f>
        <v>6033.3739160152036</v>
      </c>
    </row>
    <row r="22" spans="1:20" x14ac:dyDescent="0.35">
      <c r="A22" s="24">
        <f>A21-E21</f>
        <v>9707.8046905036372</v>
      </c>
      <c r="B22" s="53" t="s">
        <v>63</v>
      </c>
      <c r="C22" s="54">
        <v>0</v>
      </c>
      <c r="D22" s="52">
        <f>ROUND(((A21-C21)*$C$3/12),2)</f>
        <v>16.18</v>
      </c>
      <c r="E22" s="54"/>
      <c r="F22" s="20"/>
      <c r="G22" s="26">
        <f t="shared" ref="G22:G56" si="0">G21-D22-E22</f>
        <v>9983.82</v>
      </c>
      <c r="I22" s="58" t="s">
        <v>74</v>
      </c>
      <c r="J22" s="25">
        <f t="shared" ref="J22" si="1">M21</f>
        <v>4901.964690503637</v>
      </c>
      <c r="K22" s="52"/>
      <c r="L22" s="52">
        <v>-4901.96</v>
      </c>
      <c r="M22" s="63">
        <f>M21+K22+L22</f>
        <v>4.690503636993526E-3</v>
      </c>
      <c r="O22" s="58" t="s">
        <v>74</v>
      </c>
      <c r="P22" s="25">
        <f t="shared" ref="P22:P23" si="2">S21</f>
        <v>6033.3739160152036</v>
      </c>
      <c r="Q22" s="52"/>
      <c r="R22" s="52">
        <f>F11*12</f>
        <v>5569.2682301678797</v>
      </c>
      <c r="S22" s="60">
        <f>S21+Q22-R22</f>
        <v>464.10568584732391</v>
      </c>
    </row>
    <row r="23" spans="1:20" x14ac:dyDescent="0.35">
      <c r="A23" s="24">
        <f t="shared" ref="A23:A56" si="3">A22-E22</f>
        <v>9707.8046905036372</v>
      </c>
      <c r="B23" s="50">
        <v>44927</v>
      </c>
      <c r="C23" s="54">
        <v>0</v>
      </c>
      <c r="D23" s="52">
        <f>ROUND(((A22-C22)*$C$3/12),2)</f>
        <v>16.18</v>
      </c>
      <c r="E23" s="54"/>
      <c r="F23" s="14"/>
      <c r="G23" s="26">
        <f t="shared" si="0"/>
        <v>9967.64</v>
      </c>
      <c r="I23" s="27"/>
      <c r="J23" s="62"/>
      <c r="K23" s="28"/>
      <c r="L23" s="28"/>
      <c r="M23" s="29"/>
      <c r="O23" s="58" t="s">
        <v>81</v>
      </c>
      <c r="P23" s="25">
        <f t="shared" si="2"/>
        <v>464.10568584732391</v>
      </c>
      <c r="Q23" s="52"/>
      <c r="R23" s="52">
        <f>F11*1</f>
        <v>464.10568584732329</v>
      </c>
      <c r="S23" s="60">
        <f>S22+Q23-R23</f>
        <v>6.2527760746888816E-13</v>
      </c>
    </row>
    <row r="24" spans="1:20" x14ac:dyDescent="0.35">
      <c r="A24" s="24">
        <f t="shared" si="3"/>
        <v>9707.8046905036372</v>
      </c>
      <c r="B24" s="50">
        <v>44958</v>
      </c>
      <c r="C24" s="54">
        <v>0</v>
      </c>
      <c r="D24" s="52">
        <f t="shared" ref="D24:D44" si="4">ROUND(((A23-C23)*$C$3/12),2)</f>
        <v>16.18</v>
      </c>
      <c r="E24" s="54"/>
      <c r="F24" s="14"/>
      <c r="G24" s="26">
        <f t="shared" si="0"/>
        <v>9951.4599999999991</v>
      </c>
      <c r="I24" s="14"/>
      <c r="J24" s="14"/>
      <c r="K24" s="14"/>
      <c r="L24" s="14"/>
      <c r="M24" s="14"/>
      <c r="O24" s="30"/>
      <c r="P24" s="62"/>
      <c r="Q24" s="28"/>
      <c r="R24" s="28"/>
      <c r="S24" s="61"/>
    </row>
    <row r="25" spans="1:20" x14ac:dyDescent="0.35">
      <c r="A25" s="24">
        <f t="shared" si="3"/>
        <v>9707.8046905036372</v>
      </c>
      <c r="B25" s="50">
        <v>44986</v>
      </c>
      <c r="C25" s="54">
        <v>0</v>
      </c>
      <c r="D25" s="52">
        <f t="shared" si="4"/>
        <v>16.18</v>
      </c>
      <c r="E25" s="54"/>
      <c r="F25" s="14"/>
      <c r="G25" s="26">
        <f t="shared" si="0"/>
        <v>9935.2799999999988</v>
      </c>
      <c r="I25" s="14"/>
      <c r="J25" s="14"/>
      <c r="K25" s="14"/>
      <c r="L25" s="14"/>
      <c r="M25" s="14"/>
    </row>
    <row r="26" spans="1:20" x14ac:dyDescent="0.35">
      <c r="A26" s="24">
        <f t="shared" si="3"/>
        <v>9707.8046905036372</v>
      </c>
      <c r="B26" s="50">
        <v>45017</v>
      </c>
      <c r="C26" s="54">
        <v>0</v>
      </c>
      <c r="D26" s="52">
        <f t="shared" si="4"/>
        <v>16.18</v>
      </c>
      <c r="E26" s="54"/>
      <c r="F26" s="14"/>
      <c r="G26" s="26">
        <f t="shared" si="0"/>
        <v>9919.0999999999985</v>
      </c>
      <c r="I26" s="14"/>
      <c r="J26" s="14"/>
      <c r="K26" s="14"/>
      <c r="L26" s="14"/>
      <c r="M26" s="14"/>
      <c r="Q26" s="73" t="s">
        <v>94</v>
      </c>
      <c r="R26" s="74"/>
      <c r="S26" s="73" t="s">
        <v>96</v>
      </c>
      <c r="T26" s="74"/>
    </row>
    <row r="27" spans="1:20" x14ac:dyDescent="0.35">
      <c r="A27" s="24">
        <f t="shared" si="3"/>
        <v>9707.8046905036372</v>
      </c>
      <c r="B27" s="50">
        <v>45047</v>
      </c>
      <c r="C27" s="54">
        <v>0</v>
      </c>
      <c r="D27" s="52">
        <f t="shared" si="4"/>
        <v>16.18</v>
      </c>
      <c r="E27" s="54"/>
      <c r="F27" s="14"/>
      <c r="G27" s="26">
        <f t="shared" si="0"/>
        <v>9902.9199999999983</v>
      </c>
      <c r="I27" s="14"/>
      <c r="J27" s="14"/>
      <c r="K27" s="14"/>
      <c r="L27" s="14"/>
      <c r="M27" s="14"/>
      <c r="O27" s="33" t="s">
        <v>85</v>
      </c>
      <c r="P27" s="33"/>
      <c r="Q27" s="30" t="s">
        <v>86</v>
      </c>
      <c r="R27" s="35" t="s">
        <v>87</v>
      </c>
      <c r="S27" s="30" t="s">
        <v>86</v>
      </c>
      <c r="T27" s="35" t="s">
        <v>87</v>
      </c>
    </row>
    <row r="28" spans="1:20" x14ac:dyDescent="0.35">
      <c r="A28" s="24">
        <f t="shared" si="3"/>
        <v>9707.8046905036372</v>
      </c>
      <c r="B28" s="50">
        <v>45078</v>
      </c>
      <c r="C28" s="54">
        <v>0</v>
      </c>
      <c r="D28" s="52">
        <f t="shared" si="4"/>
        <v>16.18</v>
      </c>
      <c r="E28" s="54"/>
      <c r="F28" s="14"/>
      <c r="G28" s="26">
        <f t="shared" si="0"/>
        <v>9886.739999999998</v>
      </c>
      <c r="I28" s="14"/>
      <c r="J28" s="14"/>
      <c r="K28" s="14"/>
      <c r="L28" s="14"/>
      <c r="M28" s="14"/>
      <c r="O28" s="1" t="s">
        <v>44</v>
      </c>
      <c r="Q28" s="54">
        <v>16707.8</v>
      </c>
      <c r="R28" s="54"/>
      <c r="S28" s="54"/>
      <c r="T28" s="54"/>
    </row>
    <row r="29" spans="1:20" x14ac:dyDescent="0.35">
      <c r="A29" s="24">
        <f t="shared" si="3"/>
        <v>9707.8046905036372</v>
      </c>
      <c r="B29" s="50">
        <v>45108</v>
      </c>
      <c r="C29" s="54">
        <v>0</v>
      </c>
      <c r="D29" s="52">
        <f t="shared" si="4"/>
        <v>16.18</v>
      </c>
      <c r="E29" s="54"/>
      <c r="F29" s="14"/>
      <c r="G29" s="26">
        <f t="shared" si="0"/>
        <v>9870.5599999999977</v>
      </c>
      <c r="I29" s="14"/>
      <c r="J29" s="14"/>
      <c r="O29" s="1" t="s">
        <v>88</v>
      </c>
      <c r="Q29" s="54"/>
      <c r="R29" s="54">
        <v>14707.8</v>
      </c>
      <c r="S29" s="54"/>
      <c r="T29" s="54"/>
    </row>
    <row r="30" spans="1:20" x14ac:dyDescent="0.35">
      <c r="A30" s="24">
        <f t="shared" si="3"/>
        <v>9707.8046905036372</v>
      </c>
      <c r="B30" s="50">
        <v>45139</v>
      </c>
      <c r="C30" s="54">
        <v>0</v>
      </c>
      <c r="D30" s="52">
        <f t="shared" si="4"/>
        <v>16.18</v>
      </c>
      <c r="E30" s="54"/>
      <c r="F30" s="14"/>
      <c r="G30" s="26">
        <f t="shared" si="0"/>
        <v>9854.3799999999974</v>
      </c>
      <c r="I30" s="14"/>
      <c r="J30" s="14"/>
      <c r="O30" s="1" t="s">
        <v>89</v>
      </c>
      <c r="Q30" s="54"/>
      <c r="R30" s="54">
        <v>2000</v>
      </c>
      <c r="S30" s="54"/>
      <c r="T30" s="54">
        <v>2000</v>
      </c>
    </row>
    <row r="31" spans="1:20" x14ac:dyDescent="0.35">
      <c r="A31" s="24">
        <f t="shared" si="3"/>
        <v>9707.8046905036372</v>
      </c>
      <c r="B31" s="50">
        <v>45170</v>
      </c>
      <c r="C31" s="54">
        <v>0</v>
      </c>
      <c r="D31" s="52">
        <f t="shared" si="4"/>
        <v>16.18</v>
      </c>
      <c r="E31" s="54"/>
      <c r="F31" s="14"/>
      <c r="G31" s="26">
        <f t="shared" si="0"/>
        <v>9838.1999999999971</v>
      </c>
      <c r="I31" s="14"/>
      <c r="J31" s="14"/>
      <c r="O31" s="1" t="s">
        <v>95</v>
      </c>
      <c r="Q31" s="54"/>
      <c r="R31" s="54"/>
      <c r="S31" s="54">
        <v>16707.8</v>
      </c>
      <c r="T31" s="54"/>
    </row>
    <row r="32" spans="1:20" x14ac:dyDescent="0.35">
      <c r="A32" s="24">
        <f t="shared" si="3"/>
        <v>9707.8046905036372</v>
      </c>
      <c r="B32" s="50">
        <v>45200</v>
      </c>
      <c r="C32" s="54">
        <v>0</v>
      </c>
      <c r="D32" s="52">
        <f t="shared" si="4"/>
        <v>16.18</v>
      </c>
      <c r="E32" s="54"/>
      <c r="F32" s="14"/>
      <c r="G32" s="26">
        <f t="shared" si="0"/>
        <v>9822.0199999999968</v>
      </c>
      <c r="I32" s="14"/>
      <c r="J32" s="14"/>
      <c r="O32" s="1" t="s">
        <v>101</v>
      </c>
      <c r="Q32" s="54"/>
      <c r="R32" s="54"/>
      <c r="S32" s="54"/>
      <c r="T32" s="54">
        <v>14707.8</v>
      </c>
    </row>
    <row r="33" spans="1:20" x14ac:dyDescent="0.35">
      <c r="A33" s="24">
        <f t="shared" si="3"/>
        <v>9707.8046905036372</v>
      </c>
      <c r="B33" s="50">
        <v>45231</v>
      </c>
      <c r="C33" s="54">
        <v>5000</v>
      </c>
      <c r="D33" s="52">
        <f>ROUND(((A32-C32)*$C$3/12),2)</f>
        <v>16.18</v>
      </c>
      <c r="E33" s="54">
        <f>5000-SUM(D22:D33)</f>
        <v>4805.84</v>
      </c>
      <c r="F33" s="14"/>
      <c r="G33" s="26">
        <f t="shared" si="0"/>
        <v>4999.9999999999964</v>
      </c>
      <c r="I33" s="14"/>
      <c r="J33" s="14"/>
      <c r="O33" s="34" t="s">
        <v>102</v>
      </c>
      <c r="P33" s="14"/>
      <c r="Q33" s="14"/>
    </row>
    <row r="34" spans="1:20" x14ac:dyDescent="0.35">
      <c r="A34" s="24">
        <f t="shared" si="3"/>
        <v>4901.964690503637</v>
      </c>
      <c r="B34" s="50">
        <v>45261</v>
      </c>
      <c r="C34" s="54">
        <v>0</v>
      </c>
      <c r="D34" s="52">
        <f t="shared" si="4"/>
        <v>7.85</v>
      </c>
      <c r="E34" s="54"/>
      <c r="F34" s="14"/>
      <c r="G34" s="26">
        <f t="shared" si="0"/>
        <v>4992.149999999996</v>
      </c>
      <c r="I34" s="14"/>
      <c r="J34" s="14"/>
    </row>
    <row r="35" spans="1:20" x14ac:dyDescent="0.35">
      <c r="A35" s="24">
        <f t="shared" si="3"/>
        <v>4901.964690503637</v>
      </c>
      <c r="B35" s="50">
        <v>45292</v>
      </c>
      <c r="C35" s="54">
        <v>0</v>
      </c>
      <c r="D35" s="52">
        <f t="shared" si="4"/>
        <v>8.17</v>
      </c>
      <c r="E35" s="54"/>
      <c r="F35" s="14"/>
      <c r="G35" s="26">
        <f t="shared" si="0"/>
        <v>4983.9799999999959</v>
      </c>
      <c r="I35" s="14"/>
      <c r="J35" s="14"/>
      <c r="O35" s="1" t="s">
        <v>90</v>
      </c>
      <c r="Q35" s="54">
        <v>464.11</v>
      </c>
      <c r="R35" s="54"/>
      <c r="S35" s="54"/>
      <c r="T35" s="54"/>
    </row>
    <row r="36" spans="1:20" x14ac:dyDescent="0.35">
      <c r="A36" s="24">
        <f t="shared" si="3"/>
        <v>4901.964690503637</v>
      </c>
      <c r="B36" s="50">
        <v>45323</v>
      </c>
      <c r="C36" s="54">
        <v>0</v>
      </c>
      <c r="D36" s="52">
        <f t="shared" si="4"/>
        <v>8.17</v>
      </c>
      <c r="E36" s="54"/>
      <c r="F36" s="14"/>
      <c r="G36" s="26">
        <f t="shared" si="0"/>
        <v>4975.8099999999959</v>
      </c>
      <c r="I36" s="14"/>
      <c r="J36" s="14"/>
      <c r="O36" s="1" t="s">
        <v>97</v>
      </c>
      <c r="Q36" s="54">
        <v>5000</v>
      </c>
      <c r="R36" s="54"/>
      <c r="S36" s="54">
        <v>5000</v>
      </c>
      <c r="T36" s="54"/>
    </row>
    <row r="37" spans="1:20" x14ac:dyDescent="0.35">
      <c r="A37" s="24">
        <f t="shared" si="3"/>
        <v>4901.964690503637</v>
      </c>
      <c r="B37" s="50">
        <v>45352</v>
      </c>
      <c r="C37" s="54">
        <v>0</v>
      </c>
      <c r="D37" s="52">
        <f t="shared" si="4"/>
        <v>8.17</v>
      </c>
      <c r="E37" s="54"/>
      <c r="F37" s="14"/>
      <c r="G37" s="26">
        <f t="shared" si="0"/>
        <v>4967.6399999999958</v>
      </c>
      <c r="I37" s="14"/>
      <c r="J37" s="14"/>
      <c r="O37" s="1" t="s">
        <v>64</v>
      </c>
      <c r="Q37" s="54">
        <v>0</v>
      </c>
      <c r="R37" s="54"/>
      <c r="S37" s="54">
        <v>0</v>
      </c>
      <c r="T37" s="54"/>
    </row>
    <row r="38" spans="1:20" x14ac:dyDescent="0.35">
      <c r="A38" s="24">
        <f t="shared" si="3"/>
        <v>4901.964690503637</v>
      </c>
      <c r="B38" s="50">
        <v>45383</v>
      </c>
      <c r="C38" s="54">
        <v>0</v>
      </c>
      <c r="D38" s="52">
        <f t="shared" si="4"/>
        <v>8.17</v>
      </c>
      <c r="E38" s="54"/>
      <c r="F38" s="14"/>
      <c r="G38" s="26">
        <f t="shared" si="0"/>
        <v>4959.4699999999957</v>
      </c>
      <c r="I38" s="14"/>
      <c r="J38" s="14"/>
      <c r="O38" s="1" t="s">
        <v>91</v>
      </c>
      <c r="Q38" s="54"/>
      <c r="R38" s="54">
        <v>464.11</v>
      </c>
      <c r="S38" s="54"/>
      <c r="T38" s="54"/>
    </row>
    <row r="39" spans="1:20" x14ac:dyDescent="0.35">
      <c r="A39" s="24">
        <f t="shared" si="3"/>
        <v>4901.964690503637</v>
      </c>
      <c r="B39" s="50">
        <v>45413</v>
      </c>
      <c r="C39" s="54">
        <v>0</v>
      </c>
      <c r="D39" s="52">
        <f t="shared" si="4"/>
        <v>8.17</v>
      </c>
      <c r="E39" s="54"/>
      <c r="F39" s="14"/>
      <c r="G39" s="26">
        <f t="shared" si="0"/>
        <v>4951.2999999999956</v>
      </c>
      <c r="I39" s="14"/>
      <c r="J39" s="14"/>
      <c r="O39" s="1" t="s">
        <v>92</v>
      </c>
      <c r="Q39" s="54"/>
      <c r="R39" s="54">
        <v>5000</v>
      </c>
      <c r="S39" s="54"/>
      <c r="T39" s="54">
        <v>5000</v>
      </c>
    </row>
    <row r="40" spans="1:20" x14ac:dyDescent="0.35">
      <c r="A40" s="24">
        <f t="shared" si="3"/>
        <v>4901.964690503637</v>
      </c>
      <c r="B40" s="50">
        <v>45444</v>
      </c>
      <c r="C40" s="54">
        <v>0</v>
      </c>
      <c r="D40" s="52">
        <f t="shared" si="4"/>
        <v>8.17</v>
      </c>
      <c r="E40" s="54"/>
      <c r="F40" s="14"/>
      <c r="G40" s="26">
        <f t="shared" si="0"/>
        <v>4943.1299999999956</v>
      </c>
      <c r="I40" s="14"/>
      <c r="J40" s="14"/>
      <c r="N40" s="26"/>
      <c r="O40" s="34" t="s">
        <v>99</v>
      </c>
      <c r="Q40" s="14"/>
      <c r="R40" s="14"/>
      <c r="S40" s="14"/>
      <c r="T40" s="14"/>
    </row>
    <row r="41" spans="1:20" x14ac:dyDescent="0.35">
      <c r="A41" s="24">
        <f t="shared" si="3"/>
        <v>4901.964690503637</v>
      </c>
      <c r="B41" s="50">
        <v>45474</v>
      </c>
      <c r="C41" s="54">
        <v>0</v>
      </c>
      <c r="D41" s="52">
        <f t="shared" si="4"/>
        <v>8.17</v>
      </c>
      <c r="E41" s="54"/>
      <c r="F41" s="14"/>
      <c r="G41" s="26">
        <f t="shared" si="0"/>
        <v>4934.9599999999955</v>
      </c>
      <c r="I41" s="14"/>
      <c r="J41" s="14"/>
      <c r="N41" s="26"/>
      <c r="S41" s="14"/>
      <c r="T41" s="14"/>
    </row>
    <row r="42" spans="1:20" x14ac:dyDescent="0.35">
      <c r="A42" s="24">
        <f t="shared" si="3"/>
        <v>4901.964690503637</v>
      </c>
      <c r="B42" s="50">
        <v>45505</v>
      </c>
      <c r="C42" s="54">
        <v>0</v>
      </c>
      <c r="D42" s="52">
        <f t="shared" si="4"/>
        <v>8.17</v>
      </c>
      <c r="E42" s="54"/>
      <c r="F42" s="14"/>
      <c r="G42" s="26">
        <f t="shared" si="0"/>
        <v>4926.7899999999954</v>
      </c>
      <c r="I42" s="14"/>
      <c r="J42" s="14"/>
      <c r="O42" s="1" t="s">
        <v>90</v>
      </c>
      <c r="Q42" s="54">
        <f>5105.16-464.11</f>
        <v>4641.05</v>
      </c>
      <c r="R42" s="54"/>
      <c r="S42" s="55"/>
      <c r="T42" s="55"/>
    </row>
    <row r="43" spans="1:20" x14ac:dyDescent="0.35">
      <c r="A43" s="24">
        <f t="shared" si="3"/>
        <v>4901.964690503637</v>
      </c>
      <c r="B43" s="50">
        <v>45536</v>
      </c>
      <c r="C43" s="54">
        <v>0</v>
      </c>
      <c r="D43" s="52">
        <f t="shared" si="4"/>
        <v>8.17</v>
      </c>
      <c r="E43" s="54"/>
      <c r="F43" s="14"/>
      <c r="G43" s="26">
        <f t="shared" si="0"/>
        <v>4918.6199999999953</v>
      </c>
      <c r="I43" s="14"/>
      <c r="J43" s="14"/>
      <c r="O43" s="1" t="s">
        <v>64</v>
      </c>
      <c r="Q43" s="54">
        <f>SUM(D22:D31)</f>
        <v>161.80000000000004</v>
      </c>
      <c r="R43" s="54"/>
      <c r="S43" s="55"/>
      <c r="T43" s="55"/>
    </row>
    <row r="44" spans="1:20" x14ac:dyDescent="0.35">
      <c r="A44" s="24">
        <f t="shared" si="3"/>
        <v>4901.964690503637</v>
      </c>
      <c r="B44" s="50">
        <v>45566</v>
      </c>
      <c r="C44" s="54">
        <v>0</v>
      </c>
      <c r="D44" s="52">
        <f t="shared" si="4"/>
        <v>8.17</v>
      </c>
      <c r="E44" s="54"/>
      <c r="F44" s="14"/>
      <c r="G44" s="26">
        <f t="shared" si="0"/>
        <v>4910.4499999999953</v>
      </c>
      <c r="I44" s="14"/>
      <c r="J44" s="14"/>
      <c r="O44" s="1" t="s">
        <v>93</v>
      </c>
      <c r="Q44" s="54"/>
      <c r="R44" s="54">
        <v>161.80000000000001</v>
      </c>
      <c r="S44" s="55"/>
      <c r="T44" s="55"/>
    </row>
    <row r="45" spans="1:20" x14ac:dyDescent="0.35">
      <c r="A45" s="24">
        <f t="shared" si="3"/>
        <v>4901.964690503637</v>
      </c>
      <c r="B45" s="50">
        <v>45597</v>
      </c>
      <c r="C45" s="54">
        <v>5000</v>
      </c>
      <c r="D45" s="52">
        <f>ROUND(((A44-C44)*$C$3/12),2)+0.32</f>
        <v>8.49</v>
      </c>
      <c r="E45" s="54">
        <f>5000-SUM(D34:D45)</f>
        <v>4901.96</v>
      </c>
      <c r="F45" s="14"/>
      <c r="G45" s="26">
        <f t="shared" si="0"/>
        <v>0</v>
      </c>
      <c r="H45" s="75" t="s">
        <v>129</v>
      </c>
      <c r="I45" s="14"/>
      <c r="J45" s="14"/>
      <c r="O45" s="1" t="s">
        <v>91</v>
      </c>
      <c r="Q45" s="54"/>
      <c r="R45" s="54">
        <v>4641.05</v>
      </c>
      <c r="S45" s="55"/>
      <c r="T45" s="55"/>
    </row>
    <row r="46" spans="1:20" x14ac:dyDescent="0.35">
      <c r="A46" s="24">
        <f t="shared" si="3"/>
        <v>4.690503636993526E-3</v>
      </c>
      <c r="B46" s="50">
        <v>45627</v>
      </c>
      <c r="C46" s="54">
        <v>0</v>
      </c>
      <c r="D46" s="52"/>
      <c r="E46" s="54"/>
      <c r="F46" s="14"/>
      <c r="G46" s="26">
        <f t="shared" si="0"/>
        <v>0</v>
      </c>
      <c r="H46" s="75"/>
      <c r="I46" s="14"/>
      <c r="J46" s="14"/>
      <c r="O46" s="34" t="s">
        <v>98</v>
      </c>
    </row>
    <row r="47" spans="1:20" x14ac:dyDescent="0.35">
      <c r="A47" s="24">
        <f t="shared" si="3"/>
        <v>4.690503636993526E-3</v>
      </c>
      <c r="B47" s="50">
        <v>45658</v>
      </c>
      <c r="C47" s="54">
        <v>0</v>
      </c>
      <c r="D47" s="52">
        <f t="shared" ref="D47:D56" si="5">ROUND(((A46-C46)*$C$3/12),2)</f>
        <v>0</v>
      </c>
      <c r="E47" s="54"/>
      <c r="F47" s="14"/>
      <c r="G47" s="26">
        <f t="shared" si="0"/>
        <v>0</v>
      </c>
      <c r="H47" s="75"/>
      <c r="I47" s="14"/>
      <c r="J47" s="14"/>
    </row>
    <row r="48" spans="1:20" x14ac:dyDescent="0.35">
      <c r="A48" s="24">
        <f t="shared" si="3"/>
        <v>4.690503636993526E-3</v>
      </c>
      <c r="B48" s="50">
        <v>45689</v>
      </c>
      <c r="C48" s="54">
        <v>0</v>
      </c>
      <c r="D48" s="52">
        <f t="shared" si="5"/>
        <v>0</v>
      </c>
      <c r="E48" s="54"/>
      <c r="F48" s="14"/>
      <c r="G48" s="26">
        <f t="shared" si="0"/>
        <v>0</v>
      </c>
      <c r="H48" s="75"/>
      <c r="I48" s="14"/>
      <c r="J48" s="14"/>
    </row>
    <row r="49" spans="1:17" x14ac:dyDescent="0.35">
      <c r="A49" s="24">
        <f t="shared" si="3"/>
        <v>4.690503636993526E-3</v>
      </c>
      <c r="B49" s="50">
        <v>45717</v>
      </c>
      <c r="C49" s="54">
        <v>0</v>
      </c>
      <c r="D49" s="52">
        <f t="shared" si="5"/>
        <v>0</v>
      </c>
      <c r="E49" s="54"/>
      <c r="F49" s="14"/>
      <c r="G49" s="26">
        <f t="shared" si="0"/>
        <v>0</v>
      </c>
      <c r="H49" s="75"/>
      <c r="I49" s="14"/>
      <c r="J49" s="14"/>
      <c r="Q49" s="26"/>
    </row>
    <row r="50" spans="1:17" x14ac:dyDescent="0.35">
      <c r="A50" s="24">
        <f t="shared" si="3"/>
        <v>4.690503636993526E-3</v>
      </c>
      <c r="B50" s="50">
        <v>45748</v>
      </c>
      <c r="C50" s="54">
        <v>0</v>
      </c>
      <c r="D50" s="52">
        <f t="shared" si="5"/>
        <v>0</v>
      </c>
      <c r="E50" s="54"/>
      <c r="F50" s="14"/>
      <c r="G50" s="26">
        <f t="shared" si="0"/>
        <v>0</v>
      </c>
      <c r="H50" s="75"/>
      <c r="I50" s="14"/>
      <c r="J50" s="14"/>
    </row>
    <row r="51" spans="1:17" x14ac:dyDescent="0.35">
      <c r="A51" s="24">
        <f t="shared" si="3"/>
        <v>4.690503636993526E-3</v>
      </c>
      <c r="B51" s="50">
        <v>45778</v>
      </c>
      <c r="C51" s="54">
        <v>0</v>
      </c>
      <c r="D51" s="52">
        <f t="shared" si="5"/>
        <v>0</v>
      </c>
      <c r="E51" s="54"/>
      <c r="F51" s="14"/>
      <c r="G51" s="26">
        <f t="shared" si="0"/>
        <v>0</v>
      </c>
      <c r="H51" s="75"/>
      <c r="I51" s="14"/>
      <c r="J51" s="14"/>
    </row>
    <row r="52" spans="1:17" x14ac:dyDescent="0.35">
      <c r="A52" s="24">
        <f t="shared" si="3"/>
        <v>4.690503636993526E-3</v>
      </c>
      <c r="B52" s="50">
        <v>45809</v>
      </c>
      <c r="C52" s="54">
        <v>0</v>
      </c>
      <c r="D52" s="52">
        <f t="shared" si="5"/>
        <v>0</v>
      </c>
      <c r="E52" s="54"/>
      <c r="F52" s="14"/>
      <c r="G52" s="26">
        <f t="shared" si="0"/>
        <v>0</v>
      </c>
      <c r="I52" s="14"/>
      <c r="J52" s="14"/>
    </row>
    <row r="53" spans="1:17" x14ac:dyDescent="0.35">
      <c r="A53" s="24">
        <f t="shared" si="3"/>
        <v>4.690503636993526E-3</v>
      </c>
      <c r="B53" s="50">
        <v>45839</v>
      </c>
      <c r="C53" s="54">
        <v>0</v>
      </c>
      <c r="D53" s="52">
        <f t="shared" si="5"/>
        <v>0</v>
      </c>
      <c r="E53" s="54"/>
      <c r="F53" s="14"/>
      <c r="G53" s="26">
        <f t="shared" si="0"/>
        <v>0</v>
      </c>
      <c r="I53" s="14"/>
      <c r="J53" s="14"/>
    </row>
    <row r="54" spans="1:17" x14ac:dyDescent="0.35">
      <c r="A54" s="24">
        <f t="shared" si="3"/>
        <v>4.690503636993526E-3</v>
      </c>
      <c r="B54" s="50">
        <v>45870</v>
      </c>
      <c r="C54" s="54">
        <v>0</v>
      </c>
      <c r="D54" s="52">
        <f t="shared" si="5"/>
        <v>0</v>
      </c>
      <c r="E54" s="54"/>
      <c r="F54" s="14"/>
      <c r="G54" s="26">
        <f t="shared" si="0"/>
        <v>0</v>
      </c>
      <c r="I54" s="14"/>
      <c r="J54" s="14"/>
    </row>
    <row r="55" spans="1:17" x14ac:dyDescent="0.35">
      <c r="A55" s="24">
        <f t="shared" si="3"/>
        <v>4.690503636993526E-3</v>
      </c>
      <c r="B55" s="50">
        <v>45901</v>
      </c>
      <c r="C55" s="54">
        <v>0</v>
      </c>
      <c r="D55" s="52">
        <f t="shared" si="5"/>
        <v>0</v>
      </c>
      <c r="E55" s="54"/>
      <c r="F55" s="14"/>
      <c r="G55" s="26">
        <f t="shared" si="0"/>
        <v>0</v>
      </c>
      <c r="I55" s="14"/>
      <c r="J55" s="14"/>
    </row>
    <row r="56" spans="1:17" x14ac:dyDescent="0.35">
      <c r="A56" s="24">
        <f t="shared" si="3"/>
        <v>4.690503636993526E-3</v>
      </c>
      <c r="B56" s="50">
        <v>45931</v>
      </c>
      <c r="C56" s="54">
        <v>0</v>
      </c>
      <c r="D56" s="52">
        <f t="shared" si="5"/>
        <v>0</v>
      </c>
      <c r="E56" s="54"/>
      <c r="F56" s="14"/>
      <c r="G56" s="26">
        <f t="shared" si="0"/>
        <v>0</v>
      </c>
      <c r="I56" s="14"/>
      <c r="J56" s="14"/>
    </row>
    <row r="57" spans="1:17" x14ac:dyDescent="0.35">
      <c r="B57" s="55"/>
      <c r="C57" s="55"/>
      <c r="D57" s="55"/>
      <c r="E57" s="55"/>
    </row>
    <row r="58" spans="1:17" ht="16" thickBot="1" x14ac:dyDescent="0.4">
      <c r="A58" s="26"/>
      <c r="B58" s="56"/>
      <c r="C58" s="57">
        <f>SUM(C21:C56)</f>
        <v>15000</v>
      </c>
      <c r="D58" s="57">
        <f>SUM(D21:D56)</f>
        <v>292.20000000000005</v>
      </c>
      <c r="E58" s="57">
        <f>SUM(E21:E56)</f>
        <v>14707.8</v>
      </c>
      <c r="F58" s="26">
        <f>SUM(F21:F56)</f>
        <v>0</v>
      </c>
      <c r="G58" s="26"/>
      <c r="H58" s="26"/>
      <c r="I58" s="26"/>
      <c r="J58" s="26"/>
      <c r="K58" s="26"/>
    </row>
    <row r="59" spans="1:17" ht="16" thickTop="1" x14ac:dyDescent="0.35">
      <c r="E59" s="26"/>
      <c r="I59" s="26"/>
    </row>
    <row r="60" spans="1:17" x14ac:dyDescent="0.35">
      <c r="E60" s="26">
        <f>E58-F6</f>
        <v>-4.6905036379030207E-3</v>
      </c>
    </row>
  </sheetData>
  <mergeCells count="10">
    <mergeCell ref="B1:E1"/>
    <mergeCell ref="Q26:R26"/>
    <mergeCell ref="S26:T26"/>
    <mergeCell ref="H45:H51"/>
    <mergeCell ref="A12:B13"/>
    <mergeCell ref="O8:Q8"/>
    <mergeCell ref="D18:E18"/>
    <mergeCell ref="A17:G17"/>
    <mergeCell ref="I17:M17"/>
    <mergeCell ref="O17:S17"/>
  </mergeCells>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Gathering SBITA Info</vt:lpstr>
      <vt:lpstr>Calculation-Pymt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Lisenby, Isabelle</dc:creator>
  <cp:lastModifiedBy>Anna Clay Adams</cp:lastModifiedBy>
  <dcterms:created xsi:type="dcterms:W3CDTF">2023-08-14T16:52:28Z</dcterms:created>
  <dcterms:modified xsi:type="dcterms:W3CDTF">2023-09-08T20:51:21Z</dcterms:modified>
</cp:coreProperties>
</file>